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755" activeTab="0"/>
  </bookViews>
  <sheets>
    <sheet name="Phu luc so lieu cu the" sheetId="1" r:id="rId1"/>
    <sheet name="Sheet1" sheetId="2" r:id="rId2"/>
  </sheets>
  <definedNames>
    <definedName name="_xlnm.Print_Titles" localSheetId="0">'Phu luc so lieu cu the'!$8:$9</definedName>
  </definedNames>
  <calcPr fullCalcOnLoad="1"/>
</workbook>
</file>

<file path=xl/comments1.xml><?xml version="1.0" encoding="utf-8"?>
<comments xmlns="http://schemas.openxmlformats.org/spreadsheetml/2006/main">
  <authors>
    <author>Admin</author>
  </authors>
  <commentList>
    <comment ref="Y44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</t>
        </r>
        <r>
          <rPr>
            <sz val="11"/>
            <rFont val="Tahoma"/>
            <family val="2"/>
          </rPr>
          <t>Số liệu ngân hàng chính sách báo lại, tỉnh đoàn không kiểm tra lại được do không quản lý trực tiếp</t>
        </r>
      </text>
    </comment>
  </commentList>
</comments>
</file>

<file path=xl/sharedStrings.xml><?xml version="1.0" encoding="utf-8"?>
<sst xmlns="http://schemas.openxmlformats.org/spreadsheetml/2006/main" count="390" uniqueCount="132">
  <si>
    <t>Đường giao thông nông thôn XD mới</t>
  </si>
  <si>
    <t>Số lớp</t>
  </si>
  <si>
    <t>Số ĐVTN tham gia</t>
  </si>
  <si>
    <t>Số nhà</t>
  </si>
  <si>
    <t>Trị giá (tr.đ)</t>
  </si>
  <si>
    <t>BAN CHẤP HÀNH TRUNG ƯƠNG</t>
  </si>
  <si>
    <t>***</t>
  </si>
  <si>
    <t>Trị giá
(triệu đồng)</t>
  </si>
  <si>
    <t>Số lượng</t>
  </si>
  <si>
    <t>Số TN tham gia</t>
  </si>
  <si>
    <t>Đơn vị máu</t>
  </si>
  <si>
    <t>Suất</t>
  </si>
  <si>
    <t>Công trình khác</t>
  </si>
  <si>
    <t>Đơn vị</t>
  </si>
  <si>
    <t>TT</t>
  </si>
  <si>
    <t>Số tiền (triệu đồng)</t>
  </si>
  <si>
    <t>Trị giá (triệu đồng)</t>
  </si>
  <si>
    <t>Trao đổi, đối thoại cấp ủy Đảng, chính quyền với thanh niên -Cấp huyện
(cuộc)</t>
  </si>
  <si>
    <t>Hà Nội</t>
  </si>
  <si>
    <t>Hà Nam</t>
  </si>
  <si>
    <t>Số m</t>
  </si>
  <si>
    <t>Hải Phòng</t>
  </si>
  <si>
    <t>Hải Dương</t>
  </si>
  <si>
    <t>Hưng Yên</t>
  </si>
  <si>
    <t>Nam Định</t>
  </si>
  <si>
    <t>Ninh Bình</t>
  </si>
  <si>
    <t>Thái Bình</t>
  </si>
  <si>
    <t>Tổng</t>
  </si>
  <si>
    <t>Quảng Ninh</t>
  </si>
  <si>
    <t>Bắc Ninh</t>
  </si>
  <si>
    <t>Bắc Giang</t>
  </si>
  <si>
    <t>Vĩnh Phúc</t>
  </si>
  <si>
    <t>Phú Thọ</t>
  </si>
  <si>
    <t>Thanh Hóa</t>
  </si>
  <si>
    <t>Nghệ An</t>
  </si>
  <si>
    <t>Hà Tĩnh</t>
  </si>
  <si>
    <t>Quảng Bình</t>
  </si>
  <si>
    <t>Quảng Trị</t>
  </si>
  <si>
    <t>Thừa Thiên Huế</t>
  </si>
  <si>
    <t>Bình Định</t>
  </si>
  <si>
    <t>Đà Nẵng</t>
  </si>
  <si>
    <t>Khánh Hòa</t>
  </si>
  <si>
    <t>Ninh Thuận</t>
  </si>
  <si>
    <t>Phú Yên</t>
  </si>
  <si>
    <t>Quảng Nam</t>
  </si>
  <si>
    <t>Quảng Ngãi</t>
  </si>
  <si>
    <t>Đồng Tháp</t>
  </si>
  <si>
    <t>Sóc Trăng</t>
  </si>
  <si>
    <t>Cà Mau</t>
  </si>
  <si>
    <t>Bạc Liêu</t>
  </si>
  <si>
    <t>Vĩnh Long</t>
  </si>
  <si>
    <t>Đoàn khối các cơ quan TW</t>
  </si>
  <si>
    <t>Đoàn khối DN TW</t>
  </si>
  <si>
    <t>Ban Thanh niên Quân đội</t>
  </si>
  <si>
    <t>Đoàn TN Bộ Công an</t>
  </si>
  <si>
    <t>Lào Cai</t>
  </si>
  <si>
    <t>Lai Châu</t>
  </si>
  <si>
    <t>Điện Biên</t>
  </si>
  <si>
    <t>Hòa Bình</t>
  </si>
  <si>
    <t>Yên Bái</t>
  </si>
  <si>
    <t>Sơn La</t>
  </si>
  <si>
    <t>Thái Nguyên</t>
  </si>
  <si>
    <t>Tuyên Quang</t>
  </si>
  <si>
    <t>Bắc Kạn</t>
  </si>
  <si>
    <t>Cao Bằng</t>
  </si>
  <si>
    <t>Lạng Sơn</t>
  </si>
  <si>
    <t>Hà Giang</t>
  </si>
  <si>
    <t>Tây Ninh</t>
  </si>
  <si>
    <t>Hồ Chí Minh</t>
  </si>
  <si>
    <t>Kon Tum</t>
  </si>
  <si>
    <t>Bình Thuận</t>
  </si>
  <si>
    <t>Đắc Lắc</t>
  </si>
  <si>
    <t>Gia Lai</t>
  </si>
  <si>
    <t>Lâm Đồng</t>
  </si>
  <si>
    <t>Đắc Nông</t>
  </si>
  <si>
    <t>Bình Dương</t>
  </si>
  <si>
    <t>Bình Phước</t>
  </si>
  <si>
    <t>Bà Rịa - Vũng Tàu</t>
  </si>
  <si>
    <t>Trà Vinh</t>
  </si>
  <si>
    <t>Long An</t>
  </si>
  <si>
    <t>Bến Tre</t>
  </si>
  <si>
    <t>Cần Thơ</t>
  </si>
  <si>
    <t>An Giang</t>
  </si>
  <si>
    <t>Hậu Giang</t>
  </si>
  <si>
    <t>Đồng Nai</t>
  </si>
  <si>
    <t>Tiền Giang</t>
  </si>
  <si>
    <t>Tham gia XD đường giao thông nông thôn</t>
  </si>
  <si>
    <t>Tu sửa Nhà văn hóa</t>
  </si>
  <si>
    <t>Nhà văn hóa xây mới</t>
  </si>
  <si>
    <t xml:space="preserve"> </t>
  </si>
  <si>
    <t xml:space="preserve">Số lượng </t>
  </si>
  <si>
    <t>Kiên Giang</t>
  </si>
  <si>
    <t>ĐOÀN TNCS HỒ CHÍ MINH</t>
  </si>
  <si>
    <t>Số Nhà Nhân ái 2017</t>
  </si>
  <si>
    <t>Số Nhà Nhân ái 2016</t>
  </si>
  <si>
    <t>Tu sửa và xây mới nhà văn hóa 2016</t>
  </si>
  <si>
    <t>Nhà tiêu hợp vệ sinh 2017</t>
  </si>
  <si>
    <t>Thắp sáng đường quê 2017 (m)</t>
  </si>
  <si>
    <t>Thắp sáng đường quê 2016 (m)</t>
  </si>
  <si>
    <t>Tập huấn chuyển giao tiến bộ KHKT 2017</t>
  </si>
  <si>
    <t>Số lượng cây xanh trồng mới 2017</t>
  </si>
  <si>
    <t>Nạo vét kênh mương 2017 (m)</t>
  </si>
  <si>
    <t>Tặng quà gia đình chính sách, GĐ khó khăn 2017</t>
  </si>
  <si>
    <r>
      <t xml:space="preserve">Khám bệnh, cấp thuốc 2017
</t>
    </r>
    <r>
      <rPr>
        <i/>
        <sz val="11"/>
        <color indexed="8"/>
        <rFont val="Times New Roman"/>
        <family val="1"/>
      </rPr>
      <t>(số người được khám)</t>
    </r>
  </si>
  <si>
    <t>Hiến máu 2017</t>
  </si>
  <si>
    <t>Trao quà cho học sinh 2017</t>
  </si>
  <si>
    <t>TN được giới thiệu có việc làm 2017</t>
  </si>
  <si>
    <t>Số đoàn viên được kết nạp 2017</t>
  </si>
  <si>
    <t>Số đoàn viên được kết nạp vào Đảng 2017</t>
  </si>
  <si>
    <t>Tổng số đường giao thông nông thôn được tu sửa, làm mới năm 2017</t>
  </si>
  <si>
    <t>Tổng số đường giao thông nông thôn được tu sửa, làm mới năm 2016</t>
  </si>
  <si>
    <t>Tổng tu sửa và xây mới nhà văn hóa 2017</t>
  </si>
  <si>
    <r>
      <t xml:space="preserve">Nhà tiêu hợp vệ sinh 2016
</t>
    </r>
    <r>
      <rPr>
        <b/>
        <i/>
        <sz val="11"/>
        <color indexed="8"/>
        <rFont val="Times New Roman"/>
        <family val="1"/>
      </rPr>
      <t>(Số lượng)</t>
    </r>
  </si>
  <si>
    <r>
      <t xml:space="preserve">Hỗ trợ vốn vay 2017 </t>
    </r>
    <r>
      <rPr>
        <i/>
        <sz val="11"/>
        <color indexed="8"/>
        <rFont val="Times New Roman"/>
        <family val="1"/>
      </rPr>
      <t>(triệu đồng)</t>
    </r>
  </si>
  <si>
    <t>Biểu 1: Các hoạt động xây dựng kết cấu hạ tầng</t>
  </si>
  <si>
    <t>Biểu 2: Các hoạt động hỗ trợ thanh niên phát triển kinh tế, bảo vệ môi trường và an sinh xã hội</t>
  </si>
  <si>
    <t>Biểu 3: Các hoạt động đào tạo nghề, tạo việc làm cho thanh niên và công tác Đoàn</t>
  </si>
  <si>
    <t>BIỂU PHỤ LỤC BÁO CÁO THÁNG THANH NIÊN NĂM 2017</t>
  </si>
  <si>
    <t>Đoàn TN Bộ
Công an</t>
  </si>
  <si>
    <t>Đoàn khối các Cơ quan TW</t>
  </si>
  <si>
    <t>Đoàn khối Doanh nghiệp TW</t>
  </si>
  <si>
    <t>Đường giao thông nông thôn XD mới 2017</t>
  </si>
  <si>
    <t>Tu sửa Nhà văn hóa 2017</t>
  </si>
  <si>
    <t>Nhà văn hóa xây mới 2017</t>
  </si>
  <si>
    <t>Công trình khác 2017</t>
  </si>
  <si>
    <t>Diễn đàn  khởi nghiệp 2017</t>
  </si>
  <si>
    <t>Hợp tác xã được thành lập 2017</t>
  </si>
  <si>
    <t>Học bổng 2017</t>
  </si>
  <si>
    <t>Đoàn viên được giới thiệu kết nạp Đảng 2017</t>
  </si>
  <si>
    <t>Trao đổi, đối thoại cấp ủy Đảng, chính quyền với thanh niên -Cấp tỉnh 2017
(cuộc)</t>
  </si>
  <si>
    <t>Số thanh niên được tư vấn hướng nghiệp và giới thiệu việc làm 2017</t>
  </si>
  <si>
    <t>Tham gia tu sửa đường giao thông nông thôn 2017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</si>
</sst>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;[Red]#,##0"/>
    <numFmt numFmtId="177" formatCode="#,##0.0;[Red]#,##0.0"/>
    <numFmt numFmtId="178" formatCode="0.0;[Red]0.0"/>
    <numFmt numFmtId="179" formatCode="0;[Red]0"/>
    <numFmt numFmtId="180" formatCode="#,##0.000;[Red]#,##0.000"/>
    <numFmt numFmtId="181" formatCode="#,##0.00;[Red]#,##0.00"/>
    <numFmt numFmtId="182" formatCode="#,##0.0"/>
    <numFmt numFmtId="183" formatCode="_(* #,##0_);_(* \(#,##0\);_(* &quot;-&quot;??_);_(@_)"/>
  </numFmts>
  <fonts count="61">
    <font>
      <sz val="10"/>
      <name val="Arial"/>
      <family val="0"/>
    </font>
    <font>
      <sz val="14"/>
      <name val="Times New Roman"/>
      <family val="1"/>
    </font>
    <font>
      <sz val="11"/>
      <name val="Times New Roman"/>
      <family val="1"/>
    </font>
    <font>
      <sz val="8"/>
      <name val="Arial"/>
      <family val="2"/>
    </font>
    <font>
      <b/>
      <sz val="11"/>
      <color indexed="8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b/>
      <u val="single"/>
      <sz val="15"/>
      <name val="Times New Roman"/>
      <family val="1"/>
    </font>
    <font>
      <b/>
      <sz val="11"/>
      <name val="Times New Roman"/>
      <family val="1"/>
    </font>
    <font>
      <i/>
      <sz val="11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b/>
      <u val="single"/>
      <sz val="20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11"/>
      <name val="Tahoma"/>
      <family val="2"/>
    </font>
    <font>
      <b/>
      <i/>
      <sz val="11"/>
      <color indexed="8"/>
      <name val="Times New Roman"/>
      <family val="1"/>
    </font>
    <font>
      <i/>
      <sz val="15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29" borderId="1" applyNumberFormat="0" applyAlignment="0" applyProtection="0"/>
    <xf numFmtId="0" fontId="52" fillId="0" borderId="6" applyNumberFormat="0" applyFill="0" applyAlignment="0" applyProtection="0"/>
    <xf numFmtId="0" fontId="53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54" fillId="26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Fill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2" fillId="0" borderId="10" xfId="55" applyFont="1" applyFill="1" applyBorder="1" applyAlignment="1">
      <alignment horizontal="left" wrapText="1"/>
      <protection/>
    </xf>
    <xf numFmtId="0" fontId="2" fillId="0" borderId="10" xfId="55" applyFont="1" applyBorder="1" applyAlignment="1">
      <alignment horizontal="left" wrapText="1"/>
      <protection/>
    </xf>
    <xf numFmtId="0" fontId="2" fillId="0" borderId="10" xfId="55" applyFont="1" applyBorder="1" applyAlignment="1">
      <alignment horizontal="left"/>
      <protection/>
    </xf>
    <xf numFmtId="0" fontId="2" fillId="0" borderId="10" xfId="55" applyFont="1" applyFill="1" applyBorder="1" applyAlignment="1">
      <alignment horizontal="left"/>
      <protection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1" fillId="32" borderId="0" xfId="0" applyFont="1" applyFill="1" applyAlignment="1">
      <alignment/>
    </xf>
    <xf numFmtId="0" fontId="1" fillId="0" borderId="0" xfId="0" applyFont="1" applyFill="1" applyAlignment="1">
      <alignment/>
    </xf>
    <xf numFmtId="0" fontId="8" fillId="0" borderId="10" xfId="0" applyFont="1" applyBorder="1" applyAlignment="1">
      <alignment horizontal="center" vertical="center" wrapText="1"/>
    </xf>
    <xf numFmtId="0" fontId="8" fillId="32" borderId="10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/>
    </xf>
    <xf numFmtId="176" fontId="2" fillId="0" borderId="0" xfId="0" applyNumberFormat="1" applyFont="1" applyBorder="1" applyAlignment="1">
      <alignment/>
    </xf>
    <xf numFmtId="176" fontId="2" fillId="0" borderId="0" xfId="0" applyNumberFormat="1" applyFont="1" applyAlignment="1">
      <alignment/>
    </xf>
    <xf numFmtId="0" fontId="2" fillId="0" borderId="10" xfId="55" applyFont="1" applyFill="1" applyBorder="1" applyAlignment="1">
      <alignment horizontal="left" vertical="center" wrapText="1"/>
      <protection/>
    </xf>
    <xf numFmtId="0" fontId="2" fillId="0" borderId="10" xfId="55" applyFont="1" applyBorder="1" applyAlignment="1">
      <alignment horizontal="left" vertical="center" wrapText="1"/>
      <protection/>
    </xf>
    <xf numFmtId="0" fontId="2" fillId="0" borderId="10" xfId="56" applyFont="1" applyBorder="1" applyAlignment="1">
      <alignment horizontal="left"/>
      <protection/>
    </xf>
    <xf numFmtId="14" fontId="2" fillId="0" borderId="10" xfId="56" applyNumberFormat="1" applyFont="1" applyBorder="1" applyAlignment="1">
      <alignment horizontal="left"/>
      <protection/>
    </xf>
    <xf numFmtId="0" fontId="11" fillId="0" borderId="10" xfId="55" applyFont="1" applyFill="1" applyBorder="1" applyAlignment="1">
      <alignment horizontal="left"/>
      <protection/>
    </xf>
    <xf numFmtId="0" fontId="2" fillId="0" borderId="10" xfId="56" applyFont="1" applyFill="1" applyBorder="1" applyAlignment="1">
      <alignment horizontal="left" wrapText="1"/>
      <protection/>
    </xf>
    <xf numFmtId="0" fontId="2" fillId="0" borderId="10" xfId="56" applyFont="1" applyBorder="1" applyAlignment="1">
      <alignment horizontal="left" vertical="center" wrapText="1"/>
      <protection/>
    </xf>
    <xf numFmtId="0" fontId="2" fillId="32" borderId="10" xfId="55" applyFont="1" applyFill="1" applyBorder="1" applyAlignment="1">
      <alignment horizontal="left" vertical="center" wrapText="1"/>
      <protection/>
    </xf>
    <xf numFmtId="0" fontId="2" fillId="32" borderId="10" xfId="55" applyFont="1" applyFill="1" applyBorder="1" applyAlignment="1">
      <alignment horizontal="left" wrapText="1"/>
      <protection/>
    </xf>
    <xf numFmtId="0" fontId="1" fillId="32" borderId="0" xfId="0" applyFont="1" applyFill="1" applyAlignment="1">
      <alignment/>
    </xf>
    <xf numFmtId="0" fontId="2" fillId="32" borderId="10" xfId="0" applyFont="1" applyFill="1" applyBorder="1" applyAlignment="1">
      <alignment horizontal="left"/>
    </xf>
    <xf numFmtId="0" fontId="1" fillId="32" borderId="0" xfId="0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0" fillId="0" borderId="10" xfId="56" applyFont="1" applyBorder="1" applyAlignment="1">
      <alignment horizontal="center" vertical="center" wrapText="1"/>
      <protection/>
    </xf>
    <xf numFmtId="0" fontId="1" fillId="0" borderId="0" xfId="0" applyFont="1" applyAlignment="1">
      <alignment horizontal="right" vertical="center"/>
    </xf>
    <xf numFmtId="177" fontId="2" fillId="0" borderId="0" xfId="0" applyNumberFormat="1" applyFont="1" applyBorder="1" applyAlignment="1">
      <alignment horizontal="right" vertical="center"/>
    </xf>
    <xf numFmtId="176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10" xfId="55" applyFont="1" applyBorder="1" applyAlignment="1">
      <alignment wrapText="1"/>
      <protection/>
    </xf>
    <xf numFmtId="0" fontId="8" fillId="0" borderId="10" xfId="0" applyFont="1" applyBorder="1" applyAlignment="1">
      <alignment horizontal="left" vertical="center"/>
    </xf>
    <xf numFmtId="0" fontId="8" fillId="0" borderId="10" xfId="0" applyFont="1" applyBorder="1" applyAlignment="1">
      <alignment horizontal="right" vertical="center"/>
    </xf>
    <xf numFmtId="0" fontId="10" fillId="0" borderId="0" xfId="0" applyFont="1" applyBorder="1" applyAlignment="1">
      <alignment horizontal="center" vertical="center" wrapText="1"/>
    </xf>
    <xf numFmtId="176" fontId="11" fillId="0" borderId="0" xfId="0" applyNumberFormat="1" applyFont="1" applyBorder="1" applyAlignment="1">
      <alignment horizontal="right" vertical="center" wrapText="1"/>
    </xf>
    <xf numFmtId="176" fontId="11" fillId="0" borderId="0" xfId="0" applyNumberFormat="1" applyFont="1" applyBorder="1" applyAlignment="1">
      <alignment horizontal="right" vertical="center"/>
    </xf>
    <xf numFmtId="176" fontId="11" fillId="0" borderId="0" xfId="55" applyNumberFormat="1" applyFont="1" applyFill="1" applyBorder="1" applyAlignment="1">
      <alignment horizontal="right" vertical="center"/>
      <protection/>
    </xf>
    <xf numFmtId="176" fontId="11" fillId="32" borderId="0" xfId="0" applyNumberFormat="1" applyFont="1" applyFill="1" applyBorder="1" applyAlignment="1">
      <alignment horizontal="right" vertical="center" wrapText="1"/>
    </xf>
    <xf numFmtId="176" fontId="11" fillId="32" borderId="0" xfId="0" applyNumberFormat="1" applyFont="1" applyFill="1" applyBorder="1" applyAlignment="1">
      <alignment horizontal="right" vertical="center"/>
    </xf>
    <xf numFmtId="176" fontId="4" fillId="32" borderId="0" xfId="0" applyNumberFormat="1" applyFont="1" applyFill="1" applyBorder="1" applyAlignment="1">
      <alignment horizontal="right" vertical="center" wrapText="1"/>
    </xf>
    <xf numFmtId="176" fontId="4" fillId="32" borderId="0" xfId="0" applyNumberFormat="1" applyFont="1" applyFill="1" applyBorder="1" applyAlignment="1">
      <alignment horizontal="right" vertical="top" wrapText="1"/>
    </xf>
    <xf numFmtId="176" fontId="11" fillId="0" borderId="0" xfId="0" applyNumberFormat="1" applyFont="1" applyFill="1" applyBorder="1" applyAlignment="1">
      <alignment horizontal="right" vertical="center"/>
    </xf>
    <xf numFmtId="176" fontId="11" fillId="0" borderId="0" xfId="55" applyNumberFormat="1" applyFont="1" applyBorder="1" applyAlignment="1">
      <alignment horizontal="right" vertical="center" wrapText="1"/>
      <protection/>
    </xf>
    <xf numFmtId="176" fontId="11" fillId="0" borderId="0" xfId="55" applyNumberFormat="1" applyFont="1" applyBorder="1" applyAlignment="1">
      <alignment horizontal="right" vertical="center"/>
      <protection/>
    </xf>
    <xf numFmtId="176" fontId="4" fillId="0" borderId="0" xfId="0" applyNumberFormat="1" applyFont="1" applyBorder="1" applyAlignment="1">
      <alignment horizontal="right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/>
    </xf>
    <xf numFmtId="176" fontId="11" fillId="33" borderId="0" xfId="0" applyNumberFormat="1" applyFont="1" applyFill="1" applyBorder="1" applyAlignment="1">
      <alignment horizontal="right" vertical="center"/>
    </xf>
    <xf numFmtId="0" fontId="2" fillId="33" borderId="0" xfId="0" applyFont="1" applyFill="1" applyAlignment="1">
      <alignment/>
    </xf>
    <xf numFmtId="176" fontId="11" fillId="0" borderId="10" xfId="0" applyNumberFormat="1" applyFont="1" applyBorder="1" applyAlignment="1">
      <alignment vertical="center" wrapText="1"/>
    </xf>
    <xf numFmtId="177" fontId="11" fillId="0" borderId="10" xfId="0" applyNumberFormat="1" applyFont="1" applyBorder="1" applyAlignment="1">
      <alignment vertical="center" wrapText="1"/>
    </xf>
    <xf numFmtId="177" fontId="11" fillId="0" borderId="10" xfId="0" applyNumberFormat="1" applyFont="1" applyFill="1" applyBorder="1" applyAlignment="1">
      <alignment vertical="center" wrapText="1"/>
    </xf>
    <xf numFmtId="176" fontId="11" fillId="0" borderId="10" xfId="0" applyNumberFormat="1" applyFont="1" applyFill="1" applyBorder="1" applyAlignment="1">
      <alignment vertical="center" wrapText="1"/>
    </xf>
    <xf numFmtId="176" fontId="11" fillId="0" borderId="10" xfId="0" applyNumberFormat="1" applyFont="1" applyBorder="1" applyAlignment="1">
      <alignment vertical="center"/>
    </xf>
    <xf numFmtId="176" fontId="11" fillId="0" borderId="10" xfId="55" applyNumberFormat="1" applyFont="1" applyFill="1" applyBorder="1" applyAlignment="1">
      <alignment vertical="center" wrapText="1"/>
      <protection/>
    </xf>
    <xf numFmtId="177" fontId="11" fillId="0" borderId="10" xfId="55" applyNumberFormat="1" applyFont="1" applyFill="1" applyBorder="1" applyAlignment="1">
      <alignment vertical="center" wrapText="1"/>
      <protection/>
    </xf>
    <xf numFmtId="176" fontId="11" fillId="0" borderId="10" xfId="55" applyNumberFormat="1" applyFont="1" applyFill="1" applyBorder="1" applyAlignment="1">
      <alignment vertical="center"/>
      <protection/>
    </xf>
    <xf numFmtId="176" fontId="11" fillId="33" borderId="10" xfId="55" applyNumberFormat="1" applyFont="1" applyFill="1" applyBorder="1" applyAlignment="1">
      <alignment vertical="center" wrapText="1"/>
      <protection/>
    </xf>
    <xf numFmtId="177" fontId="11" fillId="33" borderId="10" xfId="55" applyNumberFormat="1" applyFont="1" applyFill="1" applyBorder="1" applyAlignment="1">
      <alignment vertical="center" wrapText="1"/>
      <protection/>
    </xf>
    <xf numFmtId="177" fontId="11" fillId="33" borderId="10" xfId="0" applyNumberFormat="1" applyFont="1" applyFill="1" applyBorder="1" applyAlignment="1">
      <alignment vertical="center" wrapText="1"/>
    </xf>
    <xf numFmtId="176" fontId="11" fillId="33" borderId="10" xfId="0" applyNumberFormat="1" applyFont="1" applyFill="1" applyBorder="1" applyAlignment="1">
      <alignment vertical="center" wrapText="1"/>
    </xf>
    <xf numFmtId="177" fontId="11" fillId="33" borderId="10" xfId="0" applyNumberFormat="1" applyFont="1" applyFill="1" applyBorder="1" applyAlignment="1" quotePrefix="1">
      <alignment vertical="center" wrapText="1"/>
    </xf>
    <xf numFmtId="176" fontId="11" fillId="33" borderId="10" xfId="0" applyNumberFormat="1" applyFont="1" applyFill="1" applyBorder="1" applyAlignment="1">
      <alignment vertical="center"/>
    </xf>
    <xf numFmtId="177" fontId="11" fillId="33" borderId="10" xfId="0" applyNumberFormat="1" applyFont="1" applyFill="1" applyBorder="1" applyAlignment="1">
      <alignment vertical="center"/>
    </xf>
    <xf numFmtId="176" fontId="4" fillId="33" borderId="10" xfId="0" applyNumberFormat="1" applyFont="1" applyFill="1" applyBorder="1" applyAlignment="1">
      <alignment vertical="center" wrapText="1"/>
    </xf>
    <xf numFmtId="176" fontId="58" fillId="33" borderId="10" xfId="0" applyNumberFormat="1" applyFont="1" applyFill="1" applyBorder="1" applyAlignment="1">
      <alignment vertical="center"/>
    </xf>
    <xf numFmtId="177" fontId="58" fillId="33" borderId="10" xfId="0" applyNumberFormat="1" applyFont="1" applyFill="1" applyBorder="1" applyAlignment="1">
      <alignment vertical="center"/>
    </xf>
    <xf numFmtId="176" fontId="58" fillId="33" borderId="10" xfId="0" applyNumberFormat="1" applyFont="1" applyFill="1" applyBorder="1" applyAlignment="1">
      <alignment vertical="center" wrapText="1"/>
    </xf>
    <xf numFmtId="177" fontId="58" fillId="33" borderId="10" xfId="0" applyNumberFormat="1" applyFont="1" applyFill="1" applyBorder="1" applyAlignment="1">
      <alignment vertical="center" wrapText="1"/>
    </xf>
    <xf numFmtId="176" fontId="58" fillId="33" borderId="10" xfId="57" applyNumberFormat="1" applyFont="1" applyFill="1" applyBorder="1" applyAlignment="1">
      <alignment vertical="center" wrapText="1"/>
      <protection/>
    </xf>
    <xf numFmtId="177" fontId="58" fillId="33" borderId="10" xfId="42" applyNumberFormat="1" applyFont="1" applyFill="1" applyBorder="1" applyAlignment="1">
      <alignment vertical="center"/>
    </xf>
    <xf numFmtId="177" fontId="11" fillId="0" borderId="10" xfId="0" applyNumberFormat="1" applyFont="1" applyBorder="1" applyAlignment="1">
      <alignment vertical="center"/>
    </xf>
    <xf numFmtId="176" fontId="11" fillId="0" borderId="10" xfId="0" applyNumberFormat="1" applyFont="1" applyFill="1" applyBorder="1" applyAlignment="1">
      <alignment vertical="center"/>
    </xf>
    <xf numFmtId="177" fontId="11" fillId="0" borderId="10" xfId="0" applyNumberFormat="1" applyFont="1" applyFill="1" applyBorder="1" applyAlignment="1">
      <alignment vertical="center"/>
    </xf>
    <xf numFmtId="176" fontId="11" fillId="0" borderId="10" xfId="55" applyNumberFormat="1" applyFont="1" applyBorder="1" applyAlignment="1">
      <alignment vertical="center" wrapText="1"/>
      <protection/>
    </xf>
    <xf numFmtId="176" fontId="11" fillId="0" borderId="10" xfId="55" applyNumberFormat="1" applyFont="1" applyBorder="1" applyAlignment="1">
      <alignment vertical="center"/>
      <protection/>
    </xf>
    <xf numFmtId="177" fontId="11" fillId="0" borderId="10" xfId="55" applyNumberFormat="1" applyFont="1" applyBorder="1" applyAlignment="1">
      <alignment vertical="center"/>
      <protection/>
    </xf>
    <xf numFmtId="177" fontId="11" fillId="0" borderId="10" xfId="55" applyNumberFormat="1" applyFont="1" applyBorder="1" applyAlignment="1">
      <alignment vertical="center" wrapText="1"/>
      <protection/>
    </xf>
    <xf numFmtId="177" fontId="11" fillId="0" borderId="10" xfId="55" applyNumberFormat="1" applyFont="1" applyBorder="1" applyAlignment="1" quotePrefix="1">
      <alignment vertical="center" wrapText="1"/>
      <protection/>
    </xf>
    <xf numFmtId="177" fontId="59" fillId="33" borderId="10" xfId="0" applyNumberFormat="1" applyFont="1" applyFill="1" applyBorder="1" applyAlignment="1">
      <alignment vertical="center" wrapText="1"/>
    </xf>
    <xf numFmtId="176" fontId="11" fillId="33" borderId="10" xfId="0" applyNumberFormat="1" applyFont="1" applyFill="1" applyBorder="1" applyAlignment="1" quotePrefix="1">
      <alignment vertical="center" wrapText="1"/>
    </xf>
    <xf numFmtId="176" fontId="11" fillId="33" borderId="10" xfId="0" applyNumberFormat="1" applyFont="1" applyFill="1" applyBorder="1" applyAlignment="1" quotePrefix="1">
      <alignment vertical="center"/>
    </xf>
    <xf numFmtId="0" fontId="11" fillId="33" borderId="10" xfId="0" applyFont="1" applyFill="1" applyBorder="1" applyAlignment="1">
      <alignment vertical="center" wrapText="1"/>
    </xf>
    <xf numFmtId="176" fontId="4" fillId="0" borderId="10" xfId="0" applyNumberFormat="1" applyFont="1" applyBorder="1" applyAlignment="1">
      <alignment vertical="center" wrapText="1"/>
    </xf>
    <xf numFmtId="177" fontId="4" fillId="0" borderId="10" xfId="0" applyNumberFormat="1" applyFont="1" applyBorder="1" applyAlignment="1">
      <alignment vertical="center" wrapText="1"/>
    </xf>
    <xf numFmtId="176" fontId="59" fillId="33" borderId="10" xfId="0" applyNumberFormat="1" applyFont="1" applyFill="1" applyBorder="1" applyAlignment="1">
      <alignment vertical="center"/>
    </xf>
    <xf numFmtId="177" fontId="59" fillId="33" borderId="10" xfId="0" applyNumberFormat="1" applyFont="1" applyFill="1" applyBorder="1" applyAlignment="1">
      <alignment vertical="center"/>
    </xf>
    <xf numFmtId="176" fontId="59" fillId="33" borderId="10" xfId="0" applyNumberFormat="1" applyFont="1" applyFill="1" applyBorder="1" applyAlignment="1">
      <alignment vertical="center" wrapText="1"/>
    </xf>
    <xf numFmtId="177" fontId="11" fillId="33" borderId="10" xfId="55" applyNumberFormat="1" applyFont="1" applyFill="1" applyBorder="1" applyAlignment="1">
      <alignment vertical="center"/>
      <protection/>
    </xf>
    <xf numFmtId="177" fontId="59" fillId="33" borderId="10" xfId="55" applyNumberFormat="1" applyFont="1" applyFill="1" applyBorder="1" applyAlignment="1">
      <alignment vertical="center"/>
      <protection/>
    </xf>
    <xf numFmtId="0" fontId="9" fillId="0" borderId="10" xfId="0" applyFont="1" applyBorder="1" applyAlignment="1">
      <alignment horizontal="center" vertical="center" wrapText="1"/>
    </xf>
    <xf numFmtId="176" fontId="11" fillId="0" borderId="10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0" fontId="14" fillId="0" borderId="0" xfId="0" applyFont="1" applyAlignment="1">
      <alignment vertical="center" wrapText="1"/>
    </xf>
    <xf numFmtId="0" fontId="15" fillId="0" borderId="0" xfId="0" applyFont="1" applyAlignment="1">
      <alignment vertical="center" wrapText="1"/>
    </xf>
    <xf numFmtId="0" fontId="13" fillId="0" borderId="11" xfId="0" applyFont="1" applyBorder="1" applyAlignment="1">
      <alignment vertical="center" wrapText="1"/>
    </xf>
    <xf numFmtId="0" fontId="13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10" xfId="55" applyFont="1" applyFill="1" applyBorder="1" applyAlignment="1">
      <alignment horizontal="left" wrapText="1"/>
      <protection/>
    </xf>
    <xf numFmtId="0" fontId="2" fillId="0" borderId="10" xfId="55" applyFont="1" applyBorder="1" applyAlignment="1">
      <alignment vertical="center" wrapText="1"/>
      <protection/>
    </xf>
    <xf numFmtId="0" fontId="2" fillId="32" borderId="10" xfId="55" applyFont="1" applyFill="1" applyBorder="1" applyAlignment="1">
      <alignment vertical="center" wrapText="1"/>
      <protection/>
    </xf>
    <xf numFmtId="0" fontId="2" fillId="0" borderId="10" xfId="55" applyFont="1" applyFill="1" applyBorder="1" applyAlignment="1">
      <alignment vertical="center" wrapText="1"/>
      <protection/>
    </xf>
    <xf numFmtId="0" fontId="22" fillId="0" borderId="10" xfId="55" applyFont="1" applyBorder="1" applyAlignment="1">
      <alignment vertical="center" wrapText="1"/>
      <protection/>
    </xf>
    <xf numFmtId="0" fontId="10" fillId="0" borderId="10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15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176" fontId="2" fillId="33" borderId="10" xfId="0" applyNumberFormat="1" applyFont="1" applyFill="1" applyBorder="1" applyAlignment="1">
      <alignment vertical="center" wrapText="1"/>
    </xf>
    <xf numFmtId="177" fontId="2" fillId="33" borderId="10" xfId="0" applyNumberFormat="1" applyFont="1" applyFill="1" applyBorder="1" applyAlignment="1">
      <alignment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356"/>
  <sheetViews>
    <sheetView tabSelected="1" zoomScale="70" zoomScaleNormal="70" zoomScalePageLayoutView="0" workbookViewId="0" topLeftCell="AJ70">
      <selection activeCell="AQ1" sqref="AQ1"/>
    </sheetView>
  </sheetViews>
  <sheetFormatPr defaultColWidth="9.140625" defaultRowHeight="12.75"/>
  <cols>
    <col min="1" max="1" width="5.140625" style="40" customWidth="1"/>
    <col min="2" max="2" width="16.140625" style="4" customWidth="1"/>
    <col min="3" max="3" width="10.00390625" style="1" customWidth="1"/>
    <col min="4" max="4" width="11.00390625" style="1" customWidth="1"/>
    <col min="5" max="5" width="12.57421875" style="1" customWidth="1"/>
    <col min="6" max="6" width="9.00390625" style="1" customWidth="1"/>
    <col min="7" max="7" width="11.57421875" style="1" customWidth="1"/>
    <col min="8" max="8" width="11.140625" style="1" customWidth="1"/>
    <col min="9" max="9" width="8.7109375" style="1" customWidth="1"/>
    <col min="10" max="10" width="11.8515625" style="1" customWidth="1"/>
    <col min="11" max="11" width="10.421875" style="1" customWidth="1"/>
    <col min="12" max="12" width="11.28125" style="1" customWidth="1"/>
    <col min="13" max="13" width="8.00390625" style="1" customWidth="1"/>
    <col min="14" max="14" width="11.7109375" style="1" customWidth="1"/>
    <col min="15" max="15" width="11.140625" style="1" customWidth="1"/>
    <col min="16" max="16" width="14.421875" style="1" customWidth="1"/>
    <col min="17" max="17" width="15.57421875" style="1" customWidth="1"/>
    <col min="18" max="18" width="14.7109375" style="1" customWidth="1"/>
    <col min="19" max="19" width="15.8515625" style="1" customWidth="1"/>
    <col min="20" max="20" width="22.57421875" style="46" customWidth="1"/>
    <col min="21" max="21" width="3.8515625" style="40" customWidth="1"/>
    <col min="22" max="22" width="16.140625" style="4" customWidth="1"/>
    <col min="23" max="23" width="13.7109375" style="1" customWidth="1"/>
    <col min="24" max="24" width="11.7109375" style="1" customWidth="1"/>
    <col min="25" max="25" width="11.57421875" style="1" customWidth="1"/>
    <col min="26" max="26" width="13.28125" style="1" customWidth="1"/>
    <col min="27" max="27" width="11.140625" style="1" customWidth="1"/>
    <col min="28" max="28" width="13.140625" style="1" customWidth="1"/>
    <col min="29" max="29" width="15.7109375" style="1" customWidth="1"/>
    <col min="30" max="30" width="12.57421875" style="1" customWidth="1"/>
    <col min="31" max="31" width="17.421875" style="1" customWidth="1"/>
    <col min="32" max="32" width="10.57421875" style="1" customWidth="1"/>
    <col min="33" max="33" width="12.28125" style="1" customWidth="1"/>
    <col min="34" max="34" width="15.57421875" style="1" customWidth="1"/>
    <col min="35" max="35" width="11.57421875" style="1" customWidth="1"/>
    <col min="36" max="36" width="9.7109375" style="1" customWidth="1"/>
    <col min="37" max="37" width="10.421875" style="1" customWidth="1"/>
    <col min="38" max="38" width="11.421875" style="1" customWidth="1"/>
    <col min="39" max="39" width="10.140625" style="1" customWidth="1"/>
    <col min="40" max="40" width="9.7109375" style="1" customWidth="1"/>
    <col min="41" max="41" width="6.57421875" style="40" customWidth="1"/>
    <col min="42" max="42" width="21.140625" style="4" customWidth="1"/>
    <col min="43" max="43" width="20.00390625" style="1" customWidth="1"/>
    <col min="44" max="44" width="22.57421875" style="1" customWidth="1"/>
    <col min="45" max="45" width="21.28125" style="1" customWidth="1"/>
    <col min="46" max="46" width="23.00390625" style="1" customWidth="1"/>
    <col min="47" max="47" width="25.57421875" style="1" customWidth="1"/>
    <col min="48" max="48" width="24.8515625" style="1" customWidth="1"/>
    <col min="49" max="49" width="24.7109375" style="1" customWidth="1"/>
    <col min="50" max="50" width="18.8515625" style="1" customWidth="1"/>
    <col min="51" max="16384" width="9.140625" style="1" customWidth="1"/>
  </cols>
  <sheetData>
    <row r="1" spans="1:43" s="6" customFormat="1" ht="18" customHeight="1">
      <c r="A1" s="14"/>
      <c r="B1" s="14"/>
      <c r="C1" s="14"/>
      <c r="D1" s="14"/>
      <c r="E1" s="14"/>
      <c r="F1" s="14"/>
      <c r="G1" s="14"/>
      <c r="H1" s="14"/>
      <c r="T1" s="42"/>
      <c r="U1" s="14"/>
      <c r="V1" s="14"/>
      <c r="AO1" s="14"/>
      <c r="AP1" s="14"/>
      <c r="AQ1" s="8"/>
    </row>
    <row r="2" spans="1:63" s="6" customFormat="1" ht="24.75" customHeight="1">
      <c r="A2" s="124" t="s">
        <v>5</v>
      </c>
      <c r="B2" s="124"/>
      <c r="C2" s="124"/>
      <c r="D2" s="124"/>
      <c r="E2" s="124"/>
      <c r="F2" s="124"/>
      <c r="G2" s="124"/>
      <c r="H2" s="124"/>
      <c r="I2" s="124"/>
      <c r="J2" s="124"/>
      <c r="N2" s="127" t="s">
        <v>92</v>
      </c>
      <c r="O2" s="127"/>
      <c r="P2" s="127"/>
      <c r="Q2" s="127"/>
      <c r="R2" s="127"/>
      <c r="S2" s="127"/>
      <c r="T2" s="127"/>
      <c r="U2" s="124" t="s">
        <v>5</v>
      </c>
      <c r="V2" s="124"/>
      <c r="W2" s="124"/>
      <c r="X2" s="124"/>
      <c r="Y2" s="124"/>
      <c r="Z2" s="124"/>
      <c r="AA2" s="124"/>
      <c r="AB2" s="124"/>
      <c r="AC2" s="124"/>
      <c r="AD2" s="111"/>
      <c r="AE2" s="111"/>
      <c r="AF2" s="111"/>
      <c r="AG2" s="111"/>
      <c r="AH2" s="111"/>
      <c r="AI2" s="111"/>
      <c r="AJ2" s="111"/>
      <c r="AK2" s="127"/>
      <c r="AL2" s="127"/>
      <c r="AM2" s="127"/>
      <c r="AN2" s="127"/>
      <c r="AO2" s="109"/>
      <c r="AP2" s="124" t="s">
        <v>5</v>
      </c>
      <c r="AQ2" s="124"/>
      <c r="AR2" s="124"/>
      <c r="AS2" s="124"/>
      <c r="AT2" s="109"/>
      <c r="AU2" s="109"/>
      <c r="AV2" s="127" t="s">
        <v>92</v>
      </c>
      <c r="AW2" s="127"/>
      <c r="AX2" s="111"/>
      <c r="AY2" s="111"/>
      <c r="AZ2" s="111"/>
      <c r="BA2" s="111"/>
      <c r="BB2" s="111"/>
      <c r="BC2" s="111"/>
      <c r="BD2" s="111"/>
      <c r="BE2" s="111"/>
      <c r="BF2" s="111"/>
      <c r="BG2" s="111"/>
      <c r="BH2" s="111"/>
      <c r="BI2" s="111"/>
      <c r="BJ2" s="111"/>
      <c r="BK2" s="111"/>
    </row>
    <row r="3" spans="1:49" s="6" customFormat="1" ht="18" customHeight="1">
      <c r="A3" s="128" t="s">
        <v>6</v>
      </c>
      <c r="B3" s="128"/>
      <c r="C3" s="128"/>
      <c r="D3" s="128"/>
      <c r="E3" s="128"/>
      <c r="F3" s="128"/>
      <c r="G3" s="128"/>
      <c r="H3" s="128"/>
      <c r="I3" s="128"/>
      <c r="J3" s="128"/>
      <c r="T3" s="42"/>
      <c r="U3" s="128" t="s">
        <v>6</v>
      </c>
      <c r="V3" s="128"/>
      <c r="W3" s="128"/>
      <c r="X3" s="128"/>
      <c r="Y3" s="128"/>
      <c r="Z3" s="128"/>
      <c r="AA3" s="128"/>
      <c r="AB3" s="128"/>
      <c r="AC3" s="128"/>
      <c r="AD3" s="121"/>
      <c r="AE3" s="121"/>
      <c r="AF3" s="121"/>
      <c r="AG3" s="121"/>
      <c r="AH3" s="121"/>
      <c r="AI3" s="121"/>
      <c r="AJ3" s="121"/>
      <c r="AO3" s="110"/>
      <c r="AP3" s="128" t="s">
        <v>6</v>
      </c>
      <c r="AQ3" s="128"/>
      <c r="AR3" s="128"/>
      <c r="AS3" s="128"/>
      <c r="AT3" s="110"/>
      <c r="AU3" s="110"/>
      <c r="AV3" s="110"/>
      <c r="AW3" s="109"/>
    </row>
    <row r="4" spans="1:49" s="6" customFormat="1" ht="18" customHeight="1">
      <c r="A4" s="15"/>
      <c r="B4" s="15"/>
      <c r="C4" s="15"/>
      <c r="D4" s="15"/>
      <c r="E4" s="15"/>
      <c r="F4" s="15"/>
      <c r="G4" s="15"/>
      <c r="H4" s="15"/>
      <c r="T4" s="42"/>
      <c r="U4" s="15"/>
      <c r="V4" s="15"/>
      <c r="AO4" s="15"/>
      <c r="AP4" s="109"/>
      <c r="AQ4" s="109"/>
      <c r="AR4" s="109"/>
      <c r="AS4" s="109"/>
      <c r="AT4" s="109"/>
      <c r="AU4" s="109"/>
      <c r="AV4" s="109"/>
      <c r="AW4" s="109"/>
    </row>
    <row r="5" spans="1:62" s="6" customFormat="1" ht="33" customHeight="1">
      <c r="A5" s="125" t="s">
        <v>117</v>
      </c>
      <c r="B5" s="125"/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5"/>
      <c r="Q5" s="125"/>
      <c r="R5" s="125"/>
      <c r="S5" s="125"/>
      <c r="T5" s="125"/>
      <c r="U5" s="125" t="s">
        <v>117</v>
      </c>
      <c r="V5" s="125"/>
      <c r="W5" s="125"/>
      <c r="X5" s="125"/>
      <c r="Y5" s="125"/>
      <c r="Z5" s="125"/>
      <c r="AA5" s="125"/>
      <c r="AB5" s="125"/>
      <c r="AC5" s="125"/>
      <c r="AD5" s="125"/>
      <c r="AE5" s="125"/>
      <c r="AF5" s="125"/>
      <c r="AG5" s="125"/>
      <c r="AH5" s="125"/>
      <c r="AI5" s="125"/>
      <c r="AJ5" s="125"/>
      <c r="AK5" s="125"/>
      <c r="AL5" s="125"/>
      <c r="AM5" s="125"/>
      <c r="AN5" s="35"/>
      <c r="AO5" s="125" t="s">
        <v>117</v>
      </c>
      <c r="AP5" s="125"/>
      <c r="AQ5" s="125"/>
      <c r="AR5" s="125"/>
      <c r="AS5" s="125"/>
      <c r="AT5" s="125"/>
      <c r="AU5" s="125"/>
      <c r="AV5" s="125"/>
      <c r="AW5" s="125"/>
      <c r="AX5" s="113"/>
      <c r="AY5" s="113"/>
      <c r="AZ5" s="113"/>
      <c r="BA5" s="113"/>
      <c r="BB5" s="113"/>
      <c r="BC5" s="113"/>
      <c r="BD5" s="113"/>
      <c r="BE5" s="113"/>
      <c r="BF5" s="113"/>
      <c r="BG5" s="113"/>
      <c r="BH5" s="113"/>
      <c r="BI5" s="113"/>
      <c r="BJ5" s="113"/>
    </row>
    <row r="6" spans="1:62" s="6" customFormat="1" ht="18" customHeight="1">
      <c r="A6" s="126" t="s">
        <v>114</v>
      </c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6" t="s">
        <v>115</v>
      </c>
      <c r="V6" s="126"/>
      <c r="W6" s="126"/>
      <c r="X6" s="126"/>
      <c r="Y6" s="126"/>
      <c r="Z6" s="126"/>
      <c r="AA6" s="126"/>
      <c r="AB6" s="126"/>
      <c r="AC6" s="126"/>
      <c r="AD6" s="126"/>
      <c r="AE6" s="126"/>
      <c r="AF6" s="126"/>
      <c r="AG6" s="126"/>
      <c r="AH6" s="126"/>
      <c r="AI6" s="126"/>
      <c r="AJ6" s="126"/>
      <c r="AK6" s="126"/>
      <c r="AL6" s="126"/>
      <c r="AM6" s="126"/>
      <c r="AN6" s="36"/>
      <c r="AO6" s="126" t="s">
        <v>116</v>
      </c>
      <c r="AP6" s="126"/>
      <c r="AQ6" s="126"/>
      <c r="AR6" s="126"/>
      <c r="AS6" s="126"/>
      <c r="AT6" s="126"/>
      <c r="AU6" s="126"/>
      <c r="AV6" s="126"/>
      <c r="AW6" s="126"/>
      <c r="AX6" s="114"/>
      <c r="AY6" s="114"/>
      <c r="AZ6" s="114"/>
      <c r="BA6" s="114"/>
      <c r="BB6" s="114"/>
      <c r="BC6" s="114"/>
      <c r="BD6" s="114"/>
      <c r="BE6" s="114"/>
      <c r="BF6" s="114"/>
      <c r="BG6" s="114"/>
      <c r="BH6" s="114"/>
      <c r="BI6" s="114"/>
      <c r="BJ6" s="114"/>
    </row>
    <row r="7" spans="42:49" ht="18" customHeight="1">
      <c r="AP7" s="112"/>
      <c r="AQ7" s="112"/>
      <c r="AR7" s="112"/>
      <c r="AS7" s="112"/>
      <c r="AT7" s="112"/>
      <c r="AU7" s="112"/>
      <c r="AV7" s="112"/>
      <c r="AW7" s="112"/>
    </row>
    <row r="8" spans="1:50" s="37" customFormat="1" ht="90" customHeight="1">
      <c r="A8" s="123" t="s">
        <v>14</v>
      </c>
      <c r="B8" s="123" t="s">
        <v>13</v>
      </c>
      <c r="C8" s="122" t="s">
        <v>121</v>
      </c>
      <c r="D8" s="122"/>
      <c r="E8" s="122" t="s">
        <v>131</v>
      </c>
      <c r="F8" s="122"/>
      <c r="G8" s="122" t="s">
        <v>109</v>
      </c>
      <c r="H8" s="122"/>
      <c r="I8" s="122" t="s">
        <v>93</v>
      </c>
      <c r="J8" s="122"/>
      <c r="K8" s="122" t="s">
        <v>122</v>
      </c>
      <c r="L8" s="122"/>
      <c r="M8" s="122" t="s">
        <v>123</v>
      </c>
      <c r="N8" s="122"/>
      <c r="O8" s="122" t="s">
        <v>111</v>
      </c>
      <c r="P8" s="122"/>
      <c r="Q8" s="122" t="s">
        <v>96</v>
      </c>
      <c r="R8" s="122"/>
      <c r="S8" s="122" t="s">
        <v>97</v>
      </c>
      <c r="T8" s="9" t="s">
        <v>124</v>
      </c>
      <c r="U8" s="123" t="s">
        <v>14</v>
      </c>
      <c r="V8" s="123" t="s">
        <v>13</v>
      </c>
      <c r="W8" s="122" t="s">
        <v>99</v>
      </c>
      <c r="X8" s="122"/>
      <c r="Y8" s="122" t="s">
        <v>113</v>
      </c>
      <c r="Z8" s="122" t="s">
        <v>125</v>
      </c>
      <c r="AA8" s="122" t="s">
        <v>126</v>
      </c>
      <c r="AB8" s="122" t="s">
        <v>100</v>
      </c>
      <c r="AC8" s="122" t="s">
        <v>101</v>
      </c>
      <c r="AD8" s="122" t="s">
        <v>102</v>
      </c>
      <c r="AE8" s="122"/>
      <c r="AF8" s="122" t="s">
        <v>102</v>
      </c>
      <c r="AG8" s="122"/>
      <c r="AH8" s="122" t="s">
        <v>103</v>
      </c>
      <c r="AI8" s="122" t="s">
        <v>104</v>
      </c>
      <c r="AJ8" s="122"/>
      <c r="AK8" s="122" t="s">
        <v>105</v>
      </c>
      <c r="AL8" s="122"/>
      <c r="AM8" s="122" t="s">
        <v>127</v>
      </c>
      <c r="AN8" s="122"/>
      <c r="AO8" s="123" t="s">
        <v>14</v>
      </c>
      <c r="AP8" s="123" t="s">
        <v>13</v>
      </c>
      <c r="AQ8" s="120" t="s">
        <v>130</v>
      </c>
      <c r="AR8" s="120" t="s">
        <v>106</v>
      </c>
      <c r="AS8" s="120" t="s">
        <v>107</v>
      </c>
      <c r="AT8" s="120" t="s">
        <v>128</v>
      </c>
      <c r="AU8" s="120" t="s">
        <v>108</v>
      </c>
      <c r="AV8" s="120" t="s">
        <v>17</v>
      </c>
      <c r="AW8" s="120" t="s">
        <v>129</v>
      </c>
      <c r="AX8" s="50"/>
    </row>
    <row r="9" spans="1:50" s="37" customFormat="1" ht="78.75" customHeight="1">
      <c r="A9" s="123"/>
      <c r="B9" s="123"/>
      <c r="C9" s="107" t="s">
        <v>20</v>
      </c>
      <c r="D9" s="107" t="s">
        <v>4</v>
      </c>
      <c r="E9" s="107" t="s">
        <v>20</v>
      </c>
      <c r="F9" s="107" t="s">
        <v>4</v>
      </c>
      <c r="G9" s="107" t="s">
        <v>20</v>
      </c>
      <c r="H9" s="107" t="s">
        <v>4</v>
      </c>
      <c r="I9" s="107" t="s">
        <v>3</v>
      </c>
      <c r="J9" s="107" t="s">
        <v>4</v>
      </c>
      <c r="K9" s="107" t="s">
        <v>3</v>
      </c>
      <c r="L9" s="107" t="s">
        <v>4</v>
      </c>
      <c r="M9" s="107" t="s">
        <v>3</v>
      </c>
      <c r="N9" s="107" t="s">
        <v>4</v>
      </c>
      <c r="O9" s="107" t="s">
        <v>3</v>
      </c>
      <c r="P9" s="107" t="s">
        <v>4</v>
      </c>
      <c r="Q9" s="107" t="s">
        <v>8</v>
      </c>
      <c r="R9" s="107" t="s">
        <v>4</v>
      </c>
      <c r="S9" s="122"/>
      <c r="T9" s="107" t="s">
        <v>16</v>
      </c>
      <c r="U9" s="123"/>
      <c r="V9" s="123"/>
      <c r="W9" s="107" t="s">
        <v>1</v>
      </c>
      <c r="X9" s="107" t="s">
        <v>2</v>
      </c>
      <c r="Y9" s="122"/>
      <c r="Z9" s="122"/>
      <c r="AA9" s="122"/>
      <c r="AB9" s="122"/>
      <c r="AC9" s="122"/>
      <c r="AD9" s="107" t="s">
        <v>8</v>
      </c>
      <c r="AE9" s="107" t="s">
        <v>16</v>
      </c>
      <c r="AF9" s="107" t="s">
        <v>8</v>
      </c>
      <c r="AG9" s="107" t="s">
        <v>16</v>
      </c>
      <c r="AH9" s="122"/>
      <c r="AI9" s="107" t="s">
        <v>9</v>
      </c>
      <c r="AJ9" s="107" t="s">
        <v>10</v>
      </c>
      <c r="AK9" s="107" t="s">
        <v>90</v>
      </c>
      <c r="AL9" s="107" t="s">
        <v>7</v>
      </c>
      <c r="AM9" s="107" t="s">
        <v>11</v>
      </c>
      <c r="AN9" s="107" t="s">
        <v>15</v>
      </c>
      <c r="AO9" s="123"/>
      <c r="AP9" s="123"/>
      <c r="AQ9" s="120"/>
      <c r="AR9" s="120"/>
      <c r="AS9" s="120"/>
      <c r="AT9" s="120"/>
      <c r="AU9" s="120"/>
      <c r="AV9" s="120"/>
      <c r="AW9" s="120"/>
      <c r="AX9" s="50"/>
    </row>
    <row r="10" spans="1:50" s="6" customFormat="1" ht="15" customHeight="1">
      <c r="A10" s="18">
        <v>1</v>
      </c>
      <c r="B10" s="28" t="s">
        <v>55</v>
      </c>
      <c r="C10" s="133">
        <v>6700</v>
      </c>
      <c r="D10" s="134">
        <v>1710</v>
      </c>
      <c r="E10" s="66">
        <v>127000</v>
      </c>
      <c r="F10" s="67"/>
      <c r="G10" s="66">
        <f>SUM(C10+E10)</f>
        <v>133700</v>
      </c>
      <c r="H10" s="67">
        <f>SUM(D10+F10)</f>
        <v>1710</v>
      </c>
      <c r="I10" s="66">
        <v>14</v>
      </c>
      <c r="J10" s="67">
        <v>1156</v>
      </c>
      <c r="K10" s="66">
        <v>6</v>
      </c>
      <c r="L10" s="67">
        <v>380</v>
      </c>
      <c r="M10" s="66"/>
      <c r="N10" s="67"/>
      <c r="O10" s="66">
        <f aca="true" t="shared" si="0" ref="O10:P25">SUM(K10+M10)</f>
        <v>6</v>
      </c>
      <c r="P10" s="67">
        <f t="shared" si="0"/>
        <v>380</v>
      </c>
      <c r="Q10" s="66">
        <v>126</v>
      </c>
      <c r="R10" s="67">
        <v>184</v>
      </c>
      <c r="S10" s="66"/>
      <c r="T10" s="68">
        <v>540</v>
      </c>
      <c r="U10" s="18">
        <v>1</v>
      </c>
      <c r="V10" s="28" t="s">
        <v>55</v>
      </c>
      <c r="W10" s="66">
        <v>4</v>
      </c>
      <c r="X10" s="66">
        <v>120</v>
      </c>
      <c r="Y10" s="67">
        <v>0</v>
      </c>
      <c r="Z10" s="66">
        <v>0</v>
      </c>
      <c r="AA10" s="66">
        <v>2</v>
      </c>
      <c r="AB10" s="66">
        <v>25400</v>
      </c>
      <c r="AC10" s="66"/>
      <c r="AD10" s="66">
        <v>986</v>
      </c>
      <c r="AE10" s="67">
        <v>2189</v>
      </c>
      <c r="AF10" s="67">
        <v>0</v>
      </c>
      <c r="AG10" s="67">
        <v>0</v>
      </c>
      <c r="AH10" s="66"/>
      <c r="AI10" s="66">
        <v>786</v>
      </c>
      <c r="AJ10" s="66">
        <v>494</v>
      </c>
      <c r="AK10" s="66">
        <v>2366</v>
      </c>
      <c r="AL10" s="67">
        <v>1795</v>
      </c>
      <c r="AM10" s="66">
        <v>388</v>
      </c>
      <c r="AN10" s="67">
        <v>127</v>
      </c>
      <c r="AO10" s="18">
        <v>1</v>
      </c>
      <c r="AP10" s="28" t="s">
        <v>55</v>
      </c>
      <c r="AQ10" s="66">
        <v>1730</v>
      </c>
      <c r="AR10" s="66">
        <v>184</v>
      </c>
      <c r="AS10" s="66">
        <v>4462</v>
      </c>
      <c r="AT10" s="66">
        <v>2108</v>
      </c>
      <c r="AU10" s="66">
        <v>240</v>
      </c>
      <c r="AV10" s="66">
        <v>80</v>
      </c>
      <c r="AW10" s="66">
        <v>1</v>
      </c>
      <c r="AX10" s="51"/>
    </row>
    <row r="11" spans="1:50" s="6" customFormat="1" ht="15" customHeight="1">
      <c r="A11" s="18">
        <v>2</v>
      </c>
      <c r="B11" s="29" t="s">
        <v>56</v>
      </c>
      <c r="C11" s="133"/>
      <c r="D11" s="134"/>
      <c r="E11" s="66">
        <v>17000</v>
      </c>
      <c r="F11" s="67">
        <v>550</v>
      </c>
      <c r="G11" s="66">
        <f aca="true" t="shared" si="1" ref="G11:G34">SUM(C11+E11)</f>
        <v>17000</v>
      </c>
      <c r="H11" s="67">
        <f aca="true" t="shared" si="2" ref="H11:H34">SUM(D11+F11)</f>
        <v>550</v>
      </c>
      <c r="I11" s="66"/>
      <c r="J11" s="67"/>
      <c r="K11" s="66"/>
      <c r="L11" s="67"/>
      <c r="M11" s="66"/>
      <c r="N11" s="67"/>
      <c r="O11" s="66">
        <f t="shared" si="0"/>
        <v>0</v>
      </c>
      <c r="P11" s="67">
        <f t="shared" si="0"/>
        <v>0</v>
      </c>
      <c r="Q11" s="66">
        <v>37</v>
      </c>
      <c r="R11" s="67">
        <v>63</v>
      </c>
      <c r="S11" s="66"/>
      <c r="T11" s="67"/>
      <c r="U11" s="18">
        <v>2</v>
      </c>
      <c r="V11" s="29" t="s">
        <v>56</v>
      </c>
      <c r="W11" s="66">
        <v>0</v>
      </c>
      <c r="X11" s="66">
        <v>0</v>
      </c>
      <c r="Y11" s="67">
        <v>50</v>
      </c>
      <c r="Z11" s="66">
        <v>20</v>
      </c>
      <c r="AA11" s="66">
        <v>0</v>
      </c>
      <c r="AB11" s="66"/>
      <c r="AC11" s="66"/>
      <c r="AD11" s="66"/>
      <c r="AE11" s="67"/>
      <c r="AF11" s="67">
        <v>71</v>
      </c>
      <c r="AG11" s="67">
        <v>30</v>
      </c>
      <c r="AH11" s="66">
        <v>780</v>
      </c>
      <c r="AI11" s="66">
        <v>150</v>
      </c>
      <c r="AJ11" s="66">
        <v>110</v>
      </c>
      <c r="AK11" s="66">
        <v>300</v>
      </c>
      <c r="AL11" s="67">
        <v>80</v>
      </c>
      <c r="AM11" s="66">
        <v>10</v>
      </c>
      <c r="AN11" s="67">
        <v>50</v>
      </c>
      <c r="AO11" s="18">
        <v>2</v>
      </c>
      <c r="AP11" s="29" t="s">
        <v>56</v>
      </c>
      <c r="AQ11" s="70">
        <v>384</v>
      </c>
      <c r="AR11" s="70">
        <v>70</v>
      </c>
      <c r="AS11" s="70">
        <v>857</v>
      </c>
      <c r="AT11" s="70">
        <v>501</v>
      </c>
      <c r="AU11" s="70">
        <v>89</v>
      </c>
      <c r="AV11" s="70">
        <v>10</v>
      </c>
      <c r="AW11" s="70">
        <v>3</v>
      </c>
      <c r="AX11" s="52"/>
    </row>
    <row r="12" spans="1:50" s="6" customFormat="1" ht="15" customHeight="1">
      <c r="A12" s="41">
        <v>3</v>
      </c>
      <c r="B12" s="29" t="s">
        <v>57</v>
      </c>
      <c r="C12" s="133">
        <v>5200</v>
      </c>
      <c r="D12" s="134">
        <v>981</v>
      </c>
      <c r="E12" s="66">
        <v>91600</v>
      </c>
      <c r="F12" s="67"/>
      <c r="G12" s="66">
        <f t="shared" si="1"/>
        <v>96800</v>
      </c>
      <c r="H12" s="67">
        <f t="shared" si="2"/>
        <v>981</v>
      </c>
      <c r="I12" s="66">
        <v>7</v>
      </c>
      <c r="J12" s="67">
        <v>350</v>
      </c>
      <c r="K12" s="66"/>
      <c r="L12" s="67"/>
      <c r="M12" s="66"/>
      <c r="N12" s="67"/>
      <c r="O12" s="66">
        <f t="shared" si="0"/>
        <v>0</v>
      </c>
      <c r="P12" s="67">
        <f t="shared" si="0"/>
        <v>0</v>
      </c>
      <c r="Q12" s="66">
        <v>61</v>
      </c>
      <c r="R12" s="67">
        <v>213.5</v>
      </c>
      <c r="S12" s="66">
        <v>10000</v>
      </c>
      <c r="T12" s="68">
        <v>90.4</v>
      </c>
      <c r="U12" s="41">
        <v>3</v>
      </c>
      <c r="V12" s="29" t="s">
        <v>57</v>
      </c>
      <c r="W12" s="66">
        <v>7</v>
      </c>
      <c r="X12" s="66">
        <v>350</v>
      </c>
      <c r="Y12" s="67">
        <v>1190</v>
      </c>
      <c r="Z12" s="66">
        <v>1</v>
      </c>
      <c r="AA12" s="66">
        <v>0</v>
      </c>
      <c r="AB12" s="66">
        <v>3940</v>
      </c>
      <c r="AC12" s="66"/>
      <c r="AD12" s="66">
        <v>125</v>
      </c>
      <c r="AE12" s="67">
        <v>25</v>
      </c>
      <c r="AF12" s="67">
        <v>224</v>
      </c>
      <c r="AG12" s="67">
        <v>7</v>
      </c>
      <c r="AH12" s="66">
        <v>1070</v>
      </c>
      <c r="AI12" s="66">
        <v>836</v>
      </c>
      <c r="AJ12" s="66">
        <v>480</v>
      </c>
      <c r="AK12" s="66">
        <v>352</v>
      </c>
      <c r="AL12" s="67">
        <v>751</v>
      </c>
      <c r="AM12" s="66">
        <v>103</v>
      </c>
      <c r="AN12" s="67">
        <v>68.6</v>
      </c>
      <c r="AO12" s="41">
        <v>3</v>
      </c>
      <c r="AP12" s="29" t="s">
        <v>57</v>
      </c>
      <c r="AQ12" s="66">
        <v>1102</v>
      </c>
      <c r="AR12" s="66">
        <v>17</v>
      </c>
      <c r="AS12" s="66">
        <v>1794</v>
      </c>
      <c r="AT12" s="66">
        <v>423</v>
      </c>
      <c r="AU12" s="66">
        <v>89</v>
      </c>
      <c r="AV12" s="66">
        <v>5</v>
      </c>
      <c r="AW12" s="66">
        <v>2</v>
      </c>
      <c r="AX12" s="51"/>
    </row>
    <row r="13" spans="1:50" s="6" customFormat="1" ht="15" customHeight="1">
      <c r="A13" s="41">
        <v>4</v>
      </c>
      <c r="B13" s="29" t="s">
        <v>58</v>
      </c>
      <c r="C13" s="69"/>
      <c r="D13" s="68"/>
      <c r="E13" s="66">
        <v>12100</v>
      </c>
      <c r="F13" s="68">
        <v>234</v>
      </c>
      <c r="G13" s="66">
        <f t="shared" si="1"/>
        <v>12100</v>
      </c>
      <c r="H13" s="67">
        <f t="shared" si="2"/>
        <v>234</v>
      </c>
      <c r="I13" s="66"/>
      <c r="J13" s="67"/>
      <c r="K13" s="66">
        <v>1</v>
      </c>
      <c r="L13" s="67">
        <v>450</v>
      </c>
      <c r="M13" s="66"/>
      <c r="N13" s="67"/>
      <c r="O13" s="66">
        <f t="shared" si="0"/>
        <v>1</v>
      </c>
      <c r="P13" s="67">
        <f t="shared" si="0"/>
        <v>450</v>
      </c>
      <c r="Q13" s="69">
        <v>50</v>
      </c>
      <c r="R13" s="68">
        <v>390</v>
      </c>
      <c r="S13" s="66">
        <v>2500</v>
      </c>
      <c r="T13" s="68">
        <v>460</v>
      </c>
      <c r="U13" s="41">
        <v>4</v>
      </c>
      <c r="V13" s="29" t="s">
        <v>58</v>
      </c>
      <c r="W13" s="69">
        <v>11</v>
      </c>
      <c r="X13" s="69">
        <v>730</v>
      </c>
      <c r="Y13" s="68"/>
      <c r="Z13" s="69">
        <v>1</v>
      </c>
      <c r="AA13" s="69"/>
      <c r="AB13" s="66">
        <v>6200</v>
      </c>
      <c r="AC13" s="66">
        <v>16000</v>
      </c>
      <c r="AD13" s="69">
        <v>432</v>
      </c>
      <c r="AE13" s="68">
        <v>98</v>
      </c>
      <c r="AF13" s="68">
        <v>175</v>
      </c>
      <c r="AG13" s="68">
        <v>87</v>
      </c>
      <c r="AH13" s="69">
        <v>1300</v>
      </c>
      <c r="AI13" s="69">
        <v>720</v>
      </c>
      <c r="AJ13" s="69">
        <v>610</v>
      </c>
      <c r="AK13" s="69">
        <v>378</v>
      </c>
      <c r="AL13" s="68">
        <v>270</v>
      </c>
      <c r="AM13" s="69">
        <v>260</v>
      </c>
      <c r="AN13" s="68">
        <v>110</v>
      </c>
      <c r="AO13" s="41">
        <v>4</v>
      </c>
      <c r="AP13" s="29" t="s">
        <v>58</v>
      </c>
      <c r="AQ13" s="70">
        <v>650</v>
      </c>
      <c r="AR13" s="70">
        <v>100</v>
      </c>
      <c r="AS13" s="70">
        <v>2310</v>
      </c>
      <c r="AT13" s="70">
        <v>340</v>
      </c>
      <c r="AU13" s="70"/>
      <c r="AV13" s="70"/>
      <c r="AW13" s="70">
        <v>1</v>
      </c>
      <c r="AX13" s="52"/>
    </row>
    <row r="14" spans="1:50" s="6" customFormat="1" ht="15" customHeight="1">
      <c r="A14" s="41">
        <v>5</v>
      </c>
      <c r="B14" s="29" t="s">
        <v>59</v>
      </c>
      <c r="C14" s="69"/>
      <c r="D14" s="68"/>
      <c r="E14" s="66">
        <v>36100</v>
      </c>
      <c r="F14" s="67">
        <v>252</v>
      </c>
      <c r="G14" s="66">
        <f t="shared" si="1"/>
        <v>36100</v>
      </c>
      <c r="H14" s="67">
        <f t="shared" si="2"/>
        <v>252</v>
      </c>
      <c r="I14" s="69">
        <v>1</v>
      </c>
      <c r="J14" s="68">
        <v>50</v>
      </c>
      <c r="K14" s="66"/>
      <c r="L14" s="67"/>
      <c r="M14" s="66"/>
      <c r="N14" s="67"/>
      <c r="O14" s="66">
        <f t="shared" si="0"/>
        <v>0</v>
      </c>
      <c r="P14" s="67">
        <f aca="true" t="shared" si="3" ref="P14:P34">SUM(L14+N14)</f>
        <v>0</v>
      </c>
      <c r="Q14" s="69">
        <v>4</v>
      </c>
      <c r="R14" s="68">
        <v>20</v>
      </c>
      <c r="S14" s="66"/>
      <c r="T14" s="68">
        <v>5035</v>
      </c>
      <c r="U14" s="41">
        <v>5</v>
      </c>
      <c r="V14" s="29" t="s">
        <v>59</v>
      </c>
      <c r="W14" s="69">
        <v>12</v>
      </c>
      <c r="X14" s="69">
        <v>612</v>
      </c>
      <c r="Y14" s="68">
        <v>3150</v>
      </c>
      <c r="Z14" s="69">
        <v>2</v>
      </c>
      <c r="AA14" s="69">
        <v>0</v>
      </c>
      <c r="AB14" s="66">
        <v>10500</v>
      </c>
      <c r="AC14" s="66">
        <v>110000</v>
      </c>
      <c r="AD14" s="69">
        <v>222</v>
      </c>
      <c r="AE14" s="68">
        <v>188</v>
      </c>
      <c r="AF14" s="68">
        <v>415</v>
      </c>
      <c r="AG14" s="68">
        <v>111</v>
      </c>
      <c r="AH14" s="69">
        <v>830</v>
      </c>
      <c r="AI14" s="66"/>
      <c r="AJ14" s="66"/>
      <c r="AK14" s="69">
        <v>478</v>
      </c>
      <c r="AL14" s="68">
        <v>278</v>
      </c>
      <c r="AM14" s="69">
        <v>0</v>
      </c>
      <c r="AN14" s="68">
        <v>0</v>
      </c>
      <c r="AO14" s="41">
        <v>5</v>
      </c>
      <c r="AP14" s="29" t="s">
        <v>59</v>
      </c>
      <c r="AQ14" s="66">
        <v>12500</v>
      </c>
      <c r="AR14" s="66">
        <v>150</v>
      </c>
      <c r="AS14" s="66">
        <v>2190</v>
      </c>
      <c r="AT14" s="66">
        <v>395</v>
      </c>
      <c r="AU14" s="66">
        <v>294</v>
      </c>
      <c r="AV14" s="66">
        <v>9</v>
      </c>
      <c r="AW14" s="66">
        <v>0</v>
      </c>
      <c r="AX14" s="51"/>
    </row>
    <row r="15" spans="1:50" s="6" customFormat="1" ht="15" customHeight="1">
      <c r="A15" s="18">
        <v>6</v>
      </c>
      <c r="B15" s="25" t="s">
        <v>60</v>
      </c>
      <c r="C15" s="69">
        <v>8629</v>
      </c>
      <c r="D15" s="68">
        <v>700</v>
      </c>
      <c r="E15" s="66">
        <v>49240</v>
      </c>
      <c r="F15" s="68"/>
      <c r="G15" s="66">
        <f t="shared" si="1"/>
        <v>57869</v>
      </c>
      <c r="H15" s="67">
        <f t="shared" si="2"/>
        <v>700</v>
      </c>
      <c r="I15" s="69">
        <v>5</v>
      </c>
      <c r="J15" s="68">
        <v>95</v>
      </c>
      <c r="K15" s="69">
        <v>12</v>
      </c>
      <c r="L15" s="68">
        <v>9.2</v>
      </c>
      <c r="M15" s="66"/>
      <c r="N15" s="67"/>
      <c r="O15" s="66">
        <f t="shared" si="0"/>
        <v>12</v>
      </c>
      <c r="P15" s="67">
        <f t="shared" si="3"/>
        <v>9.2</v>
      </c>
      <c r="Q15" s="69">
        <v>110</v>
      </c>
      <c r="R15" s="68">
        <v>122</v>
      </c>
      <c r="S15" s="66">
        <v>19400</v>
      </c>
      <c r="T15" s="67"/>
      <c r="U15" s="18">
        <v>6</v>
      </c>
      <c r="V15" s="25" t="s">
        <v>60</v>
      </c>
      <c r="W15" s="69">
        <v>10</v>
      </c>
      <c r="X15" s="69">
        <v>805</v>
      </c>
      <c r="Y15" s="68"/>
      <c r="Z15" s="69">
        <v>5</v>
      </c>
      <c r="AA15" s="69">
        <v>0</v>
      </c>
      <c r="AB15" s="66">
        <v>4025</v>
      </c>
      <c r="AC15" s="66">
        <v>49830</v>
      </c>
      <c r="AD15" s="69">
        <v>671</v>
      </c>
      <c r="AE15" s="68">
        <v>160.7</v>
      </c>
      <c r="AF15" s="68">
        <v>124</v>
      </c>
      <c r="AG15" s="68">
        <v>29</v>
      </c>
      <c r="AH15" s="69">
        <v>900</v>
      </c>
      <c r="AI15" s="69">
        <v>200</v>
      </c>
      <c r="AJ15" s="69">
        <v>45</v>
      </c>
      <c r="AK15" s="69">
        <v>1384</v>
      </c>
      <c r="AL15" s="68">
        <v>412.2</v>
      </c>
      <c r="AM15" s="69">
        <v>6</v>
      </c>
      <c r="AN15" s="68">
        <v>3.5</v>
      </c>
      <c r="AO15" s="18">
        <v>6</v>
      </c>
      <c r="AP15" s="25" t="s">
        <v>60</v>
      </c>
      <c r="AQ15" s="70">
        <v>3475</v>
      </c>
      <c r="AR15" s="70">
        <v>12</v>
      </c>
      <c r="AS15" s="70">
        <v>4566</v>
      </c>
      <c r="AT15" s="70">
        <v>485</v>
      </c>
      <c r="AU15" s="70">
        <v>103</v>
      </c>
      <c r="AV15" s="70">
        <v>21</v>
      </c>
      <c r="AW15" s="70">
        <v>2</v>
      </c>
      <c r="AX15" s="52"/>
    </row>
    <row r="16" spans="1:50" s="6" customFormat="1" ht="15" customHeight="1">
      <c r="A16" s="18">
        <v>7</v>
      </c>
      <c r="B16" s="29" t="s">
        <v>61</v>
      </c>
      <c r="C16" s="66"/>
      <c r="D16" s="67"/>
      <c r="E16" s="66"/>
      <c r="F16" s="67"/>
      <c r="G16" s="66">
        <f t="shared" si="1"/>
        <v>0</v>
      </c>
      <c r="H16" s="67">
        <f t="shared" si="2"/>
        <v>0</v>
      </c>
      <c r="I16" s="66">
        <v>5</v>
      </c>
      <c r="J16" s="67">
        <v>350</v>
      </c>
      <c r="K16" s="66"/>
      <c r="L16" s="67"/>
      <c r="M16" s="66">
        <v>1</v>
      </c>
      <c r="N16" s="67">
        <v>300</v>
      </c>
      <c r="O16" s="66">
        <f t="shared" si="0"/>
        <v>1</v>
      </c>
      <c r="P16" s="67">
        <f t="shared" si="3"/>
        <v>300</v>
      </c>
      <c r="Q16" s="66">
        <v>12</v>
      </c>
      <c r="R16" s="67">
        <v>50</v>
      </c>
      <c r="S16" s="66">
        <v>12000</v>
      </c>
      <c r="T16" s="67">
        <v>62</v>
      </c>
      <c r="U16" s="18">
        <v>7</v>
      </c>
      <c r="V16" s="29" t="s">
        <v>61</v>
      </c>
      <c r="W16" s="66">
        <v>16</v>
      </c>
      <c r="X16" s="66">
        <v>1200</v>
      </c>
      <c r="Y16" s="67">
        <v>2026</v>
      </c>
      <c r="Z16" s="66">
        <v>2</v>
      </c>
      <c r="AA16" s="66">
        <v>0</v>
      </c>
      <c r="AB16" s="66">
        <v>17000</v>
      </c>
      <c r="AC16" s="66"/>
      <c r="AD16" s="66">
        <v>210</v>
      </c>
      <c r="AE16" s="67">
        <v>105</v>
      </c>
      <c r="AF16" s="67">
        <v>0</v>
      </c>
      <c r="AG16" s="67">
        <v>0</v>
      </c>
      <c r="AH16" s="66">
        <v>2500</v>
      </c>
      <c r="AI16" s="66">
        <v>1500</v>
      </c>
      <c r="AJ16" s="66">
        <v>1200</v>
      </c>
      <c r="AK16" s="66">
        <v>150</v>
      </c>
      <c r="AL16" s="67">
        <v>350</v>
      </c>
      <c r="AM16" s="66">
        <v>345</v>
      </c>
      <c r="AN16" s="67">
        <v>103.5</v>
      </c>
      <c r="AO16" s="18">
        <v>7</v>
      </c>
      <c r="AP16" s="29" t="s">
        <v>61</v>
      </c>
      <c r="AQ16" s="66">
        <v>620</v>
      </c>
      <c r="AR16" s="66">
        <v>220</v>
      </c>
      <c r="AS16" s="66">
        <v>768</v>
      </c>
      <c r="AT16" s="66">
        <v>218</v>
      </c>
      <c r="AU16" s="66">
        <v>161</v>
      </c>
      <c r="AV16" s="66">
        <v>16</v>
      </c>
      <c r="AW16" s="66">
        <v>2</v>
      </c>
      <c r="AX16" s="51"/>
    </row>
    <row r="17" spans="1:50" s="6" customFormat="1" ht="15" customHeight="1">
      <c r="A17" s="18">
        <v>8</v>
      </c>
      <c r="B17" s="29" t="s">
        <v>62</v>
      </c>
      <c r="C17" s="66"/>
      <c r="D17" s="67"/>
      <c r="E17" s="66">
        <v>25000</v>
      </c>
      <c r="F17" s="67"/>
      <c r="G17" s="66">
        <f t="shared" si="1"/>
        <v>25000</v>
      </c>
      <c r="H17" s="67">
        <f t="shared" si="2"/>
        <v>0</v>
      </c>
      <c r="I17" s="70"/>
      <c r="J17" s="88"/>
      <c r="K17" s="66"/>
      <c r="L17" s="67"/>
      <c r="M17" s="66">
        <v>1</v>
      </c>
      <c r="N17" s="67">
        <v>600</v>
      </c>
      <c r="O17" s="66">
        <f t="shared" si="0"/>
        <v>1</v>
      </c>
      <c r="P17" s="67">
        <f t="shared" si="3"/>
        <v>600</v>
      </c>
      <c r="Q17" s="66"/>
      <c r="R17" s="67"/>
      <c r="S17" s="66"/>
      <c r="T17" s="67"/>
      <c r="U17" s="18">
        <v>8</v>
      </c>
      <c r="V17" s="29" t="s">
        <v>62</v>
      </c>
      <c r="W17" s="66"/>
      <c r="X17" s="66"/>
      <c r="Y17" s="67"/>
      <c r="Z17" s="66"/>
      <c r="AA17" s="66"/>
      <c r="AB17" s="66">
        <v>9700</v>
      </c>
      <c r="AC17" s="66">
        <v>17700</v>
      </c>
      <c r="AD17" s="66">
        <v>70</v>
      </c>
      <c r="AE17" s="67">
        <v>50</v>
      </c>
      <c r="AF17" s="67">
        <v>143</v>
      </c>
      <c r="AG17" s="67">
        <v>47</v>
      </c>
      <c r="AH17" s="66">
        <v>150</v>
      </c>
      <c r="AI17" s="66"/>
      <c r="AJ17" s="66">
        <v>74</v>
      </c>
      <c r="AK17" s="66"/>
      <c r="AL17" s="67"/>
      <c r="AM17" s="66"/>
      <c r="AN17" s="67"/>
      <c r="AO17" s="18">
        <v>8</v>
      </c>
      <c r="AP17" s="29" t="s">
        <v>62</v>
      </c>
      <c r="AQ17" s="66">
        <v>3663</v>
      </c>
      <c r="AR17" s="66">
        <v>420</v>
      </c>
      <c r="AS17" s="66">
        <v>1427</v>
      </c>
      <c r="AT17" s="66">
        <v>420</v>
      </c>
      <c r="AU17" s="66">
        <v>198</v>
      </c>
      <c r="AV17" s="66"/>
      <c r="AW17" s="66"/>
      <c r="AX17" s="51"/>
    </row>
    <row r="18" spans="1:50" s="6" customFormat="1" ht="15" customHeight="1">
      <c r="A18" s="18">
        <v>9</v>
      </c>
      <c r="B18" s="26" t="s">
        <v>63</v>
      </c>
      <c r="C18" s="69"/>
      <c r="D18" s="68"/>
      <c r="E18" s="66">
        <v>29934</v>
      </c>
      <c r="F18" s="67">
        <v>113</v>
      </c>
      <c r="G18" s="66">
        <f t="shared" si="1"/>
        <v>29934</v>
      </c>
      <c r="H18" s="67">
        <f t="shared" si="2"/>
        <v>113</v>
      </c>
      <c r="I18" s="66"/>
      <c r="J18" s="67"/>
      <c r="K18" s="66"/>
      <c r="L18" s="67"/>
      <c r="M18" s="66"/>
      <c r="N18" s="67"/>
      <c r="O18" s="66">
        <f t="shared" si="0"/>
        <v>0</v>
      </c>
      <c r="P18" s="67">
        <f t="shared" si="3"/>
        <v>0</v>
      </c>
      <c r="Q18" s="69">
        <v>5</v>
      </c>
      <c r="R18" s="68">
        <v>10.5</v>
      </c>
      <c r="S18" s="66"/>
      <c r="T18" s="68">
        <v>768</v>
      </c>
      <c r="U18" s="18">
        <v>9</v>
      </c>
      <c r="V18" s="26" t="s">
        <v>63</v>
      </c>
      <c r="W18" s="69">
        <v>5</v>
      </c>
      <c r="X18" s="69">
        <v>150</v>
      </c>
      <c r="Y18" s="68">
        <v>200</v>
      </c>
      <c r="Z18" s="69">
        <v>1</v>
      </c>
      <c r="AA18" s="69">
        <v>1</v>
      </c>
      <c r="AB18" s="66">
        <v>4000</v>
      </c>
      <c r="AC18" s="66">
        <v>20000</v>
      </c>
      <c r="AD18" s="69">
        <v>234</v>
      </c>
      <c r="AE18" s="68">
        <v>45.8</v>
      </c>
      <c r="AF18" s="68">
        <v>0</v>
      </c>
      <c r="AG18" s="68">
        <v>0</v>
      </c>
      <c r="AH18" s="69">
        <v>153</v>
      </c>
      <c r="AI18" s="69">
        <v>215</v>
      </c>
      <c r="AJ18" s="69">
        <v>150</v>
      </c>
      <c r="AK18" s="69">
        <v>842</v>
      </c>
      <c r="AL18" s="68">
        <v>201.1</v>
      </c>
      <c r="AM18" s="69">
        <v>2</v>
      </c>
      <c r="AN18" s="68">
        <v>3.6</v>
      </c>
      <c r="AO18" s="18">
        <v>9</v>
      </c>
      <c r="AP18" s="26" t="s">
        <v>63</v>
      </c>
      <c r="AQ18" s="70">
        <v>300</v>
      </c>
      <c r="AR18" s="70">
        <v>100</v>
      </c>
      <c r="AS18" s="70">
        <v>729</v>
      </c>
      <c r="AT18" s="70">
        <v>134</v>
      </c>
      <c r="AU18" s="66">
        <v>42</v>
      </c>
      <c r="AV18" s="70">
        <v>2</v>
      </c>
      <c r="AW18" s="70">
        <v>1</v>
      </c>
      <c r="AX18" s="52"/>
    </row>
    <row r="19" spans="1:50" s="6" customFormat="1" ht="15" customHeight="1">
      <c r="A19" s="18">
        <v>10</v>
      </c>
      <c r="B19" s="25" t="s">
        <v>64</v>
      </c>
      <c r="C19" s="66"/>
      <c r="D19" s="67"/>
      <c r="E19" s="66">
        <v>51800</v>
      </c>
      <c r="F19" s="67"/>
      <c r="G19" s="66">
        <f t="shared" si="1"/>
        <v>51800</v>
      </c>
      <c r="H19" s="67">
        <f t="shared" si="2"/>
        <v>0</v>
      </c>
      <c r="I19" s="66">
        <v>2</v>
      </c>
      <c r="J19" s="67">
        <v>100</v>
      </c>
      <c r="K19" s="66"/>
      <c r="L19" s="67"/>
      <c r="M19" s="66">
        <v>1</v>
      </c>
      <c r="N19" s="67">
        <v>270</v>
      </c>
      <c r="O19" s="66">
        <f t="shared" si="0"/>
        <v>1</v>
      </c>
      <c r="P19" s="67">
        <f t="shared" si="3"/>
        <v>270</v>
      </c>
      <c r="Q19" s="66"/>
      <c r="R19" s="67"/>
      <c r="S19" s="66"/>
      <c r="T19" s="67"/>
      <c r="U19" s="18">
        <v>10</v>
      </c>
      <c r="V19" s="25" t="s">
        <v>64</v>
      </c>
      <c r="W19" s="66"/>
      <c r="X19" s="66"/>
      <c r="Y19" s="67"/>
      <c r="Z19" s="66"/>
      <c r="AA19" s="66"/>
      <c r="AB19" s="66">
        <v>12098</v>
      </c>
      <c r="AC19" s="66">
        <v>16500</v>
      </c>
      <c r="AD19" s="66">
        <v>1270</v>
      </c>
      <c r="AE19" s="67">
        <v>530</v>
      </c>
      <c r="AF19" s="67">
        <v>0</v>
      </c>
      <c r="AG19" s="67">
        <v>0</v>
      </c>
      <c r="AH19" s="66">
        <v>343</v>
      </c>
      <c r="AI19" s="66"/>
      <c r="AJ19" s="66"/>
      <c r="AK19" s="66"/>
      <c r="AL19" s="67"/>
      <c r="AM19" s="66"/>
      <c r="AN19" s="67"/>
      <c r="AO19" s="18">
        <v>10</v>
      </c>
      <c r="AP19" s="25" t="s">
        <v>64</v>
      </c>
      <c r="AQ19" s="66">
        <v>1050</v>
      </c>
      <c r="AR19" s="66">
        <v>4</v>
      </c>
      <c r="AS19" s="66">
        <v>555</v>
      </c>
      <c r="AT19" s="66">
        <v>316</v>
      </c>
      <c r="AU19" s="66">
        <v>71</v>
      </c>
      <c r="AV19" s="66"/>
      <c r="AW19" s="66"/>
      <c r="AX19" s="51"/>
    </row>
    <row r="20" spans="1:50" s="6" customFormat="1" ht="15" customHeight="1">
      <c r="A20" s="18">
        <v>11</v>
      </c>
      <c r="B20" s="25" t="s">
        <v>65</v>
      </c>
      <c r="C20" s="70"/>
      <c r="D20" s="67"/>
      <c r="E20" s="66">
        <v>2350</v>
      </c>
      <c r="F20" s="67"/>
      <c r="G20" s="66">
        <f t="shared" si="1"/>
        <v>2350</v>
      </c>
      <c r="H20" s="67">
        <f t="shared" si="2"/>
        <v>0</v>
      </c>
      <c r="I20" s="66">
        <v>2</v>
      </c>
      <c r="J20" s="67">
        <v>150</v>
      </c>
      <c r="K20" s="66"/>
      <c r="L20" s="67"/>
      <c r="M20" s="66"/>
      <c r="N20" s="67"/>
      <c r="O20" s="66">
        <f t="shared" si="0"/>
        <v>0</v>
      </c>
      <c r="P20" s="67">
        <f t="shared" si="3"/>
        <v>0</v>
      </c>
      <c r="Q20" s="66"/>
      <c r="R20" s="67"/>
      <c r="S20" s="66"/>
      <c r="T20" s="67"/>
      <c r="U20" s="18">
        <v>11</v>
      </c>
      <c r="V20" s="25" t="s">
        <v>65</v>
      </c>
      <c r="W20" s="66"/>
      <c r="X20" s="66"/>
      <c r="Y20" s="67"/>
      <c r="Z20" s="66"/>
      <c r="AA20" s="66"/>
      <c r="AB20" s="66">
        <v>7450</v>
      </c>
      <c r="AC20" s="66">
        <v>7500</v>
      </c>
      <c r="AD20" s="66">
        <v>305</v>
      </c>
      <c r="AE20" s="67">
        <v>61</v>
      </c>
      <c r="AF20" s="67">
        <v>770</v>
      </c>
      <c r="AG20" s="67">
        <v>155</v>
      </c>
      <c r="AH20" s="66">
        <v>1080</v>
      </c>
      <c r="AI20" s="66"/>
      <c r="AJ20" s="66"/>
      <c r="AK20" s="66"/>
      <c r="AL20" s="67"/>
      <c r="AM20" s="66"/>
      <c r="AN20" s="67"/>
      <c r="AO20" s="18">
        <v>11</v>
      </c>
      <c r="AP20" s="25" t="s">
        <v>65</v>
      </c>
      <c r="AQ20" s="66">
        <v>9500</v>
      </c>
      <c r="AR20" s="66"/>
      <c r="AS20" s="66">
        <v>4606</v>
      </c>
      <c r="AT20" s="66">
        <v>236</v>
      </c>
      <c r="AU20" s="66">
        <v>60</v>
      </c>
      <c r="AV20" s="66"/>
      <c r="AW20" s="66"/>
      <c r="AX20" s="51"/>
    </row>
    <row r="21" spans="1:50" s="6" customFormat="1" ht="15" customHeight="1">
      <c r="A21" s="18">
        <v>12</v>
      </c>
      <c r="B21" s="25" t="s">
        <v>66</v>
      </c>
      <c r="C21" s="71"/>
      <c r="D21" s="72"/>
      <c r="E21" s="71">
        <v>32000</v>
      </c>
      <c r="F21" s="72">
        <v>1920</v>
      </c>
      <c r="G21" s="66">
        <f t="shared" si="1"/>
        <v>32000</v>
      </c>
      <c r="H21" s="67">
        <f t="shared" si="2"/>
        <v>1920</v>
      </c>
      <c r="I21" s="66">
        <v>2</v>
      </c>
      <c r="J21" s="67">
        <v>100</v>
      </c>
      <c r="K21" s="66">
        <v>1</v>
      </c>
      <c r="L21" s="67">
        <v>50</v>
      </c>
      <c r="M21" s="66"/>
      <c r="N21" s="67"/>
      <c r="O21" s="66">
        <f t="shared" si="0"/>
        <v>1</v>
      </c>
      <c r="P21" s="67">
        <f t="shared" si="3"/>
        <v>50</v>
      </c>
      <c r="Q21" s="71">
        <v>235</v>
      </c>
      <c r="R21" s="72">
        <v>400</v>
      </c>
      <c r="S21" s="66"/>
      <c r="T21" s="67"/>
      <c r="U21" s="18">
        <v>12</v>
      </c>
      <c r="V21" s="25" t="s">
        <v>66</v>
      </c>
      <c r="W21" s="71">
        <v>10</v>
      </c>
      <c r="X21" s="71">
        <v>650</v>
      </c>
      <c r="Y21" s="72">
        <v>650</v>
      </c>
      <c r="Z21" s="71">
        <v>3</v>
      </c>
      <c r="AA21" s="71">
        <v>3</v>
      </c>
      <c r="AB21" s="66">
        <v>1000</v>
      </c>
      <c r="AC21" s="66"/>
      <c r="AD21" s="71">
        <v>50</v>
      </c>
      <c r="AE21" s="72">
        <v>35</v>
      </c>
      <c r="AF21" s="72">
        <v>378</v>
      </c>
      <c r="AG21" s="72">
        <v>38</v>
      </c>
      <c r="AH21" s="71">
        <v>2600</v>
      </c>
      <c r="AI21" s="71">
        <v>890</v>
      </c>
      <c r="AJ21" s="71" t="s">
        <v>89</v>
      </c>
      <c r="AK21" s="71">
        <v>300</v>
      </c>
      <c r="AL21" s="72">
        <v>600</v>
      </c>
      <c r="AM21" s="71">
        <v>40</v>
      </c>
      <c r="AN21" s="72">
        <v>24</v>
      </c>
      <c r="AO21" s="18">
        <v>12</v>
      </c>
      <c r="AP21" s="25" t="s">
        <v>66</v>
      </c>
      <c r="AQ21" s="73">
        <v>1052</v>
      </c>
      <c r="AR21" s="73">
        <v>212</v>
      </c>
      <c r="AS21" s="73">
        <v>2124</v>
      </c>
      <c r="AT21" s="73">
        <v>436</v>
      </c>
      <c r="AU21" s="73">
        <v>128</v>
      </c>
      <c r="AV21" s="73">
        <v>3</v>
      </c>
      <c r="AW21" s="73">
        <v>1</v>
      </c>
      <c r="AX21" s="53"/>
    </row>
    <row r="22" spans="1:50" s="32" customFormat="1" ht="15" customHeight="1">
      <c r="A22" s="19">
        <v>13</v>
      </c>
      <c r="B22" s="31" t="s">
        <v>28</v>
      </c>
      <c r="C22" s="74">
        <v>500</v>
      </c>
      <c r="D22" s="75">
        <v>200</v>
      </c>
      <c r="E22" s="74"/>
      <c r="F22" s="75"/>
      <c r="G22" s="77">
        <f t="shared" si="1"/>
        <v>500</v>
      </c>
      <c r="H22" s="76">
        <f t="shared" si="2"/>
        <v>200</v>
      </c>
      <c r="I22" s="77">
        <v>9</v>
      </c>
      <c r="J22" s="76">
        <v>550</v>
      </c>
      <c r="K22" s="74"/>
      <c r="L22" s="75"/>
      <c r="M22" s="74"/>
      <c r="N22" s="75"/>
      <c r="O22" s="77">
        <f t="shared" si="0"/>
        <v>0</v>
      </c>
      <c r="P22" s="76">
        <f t="shared" si="3"/>
        <v>0</v>
      </c>
      <c r="Q22" s="74"/>
      <c r="R22" s="75"/>
      <c r="S22" s="74"/>
      <c r="T22" s="78">
        <v>76700</v>
      </c>
      <c r="U22" s="19">
        <v>13</v>
      </c>
      <c r="V22" s="31" t="s">
        <v>28</v>
      </c>
      <c r="W22" s="77">
        <v>20</v>
      </c>
      <c r="X22" s="77">
        <v>3500</v>
      </c>
      <c r="Y22" s="76">
        <v>500</v>
      </c>
      <c r="Z22" s="77">
        <v>11</v>
      </c>
      <c r="AA22" s="77">
        <v>1</v>
      </c>
      <c r="AB22" s="74">
        <v>6000</v>
      </c>
      <c r="AC22" s="74"/>
      <c r="AD22" s="77">
        <v>250</v>
      </c>
      <c r="AE22" s="76">
        <v>120</v>
      </c>
      <c r="AF22" s="76">
        <v>217</v>
      </c>
      <c r="AG22" s="76">
        <v>110</v>
      </c>
      <c r="AH22" s="77">
        <v>3970</v>
      </c>
      <c r="AI22" s="77">
        <v>1792</v>
      </c>
      <c r="AJ22" s="77">
        <v>1022</v>
      </c>
      <c r="AK22" s="77">
        <v>500</v>
      </c>
      <c r="AL22" s="76">
        <v>143</v>
      </c>
      <c r="AM22" s="77">
        <v>257</v>
      </c>
      <c r="AN22" s="76">
        <v>590</v>
      </c>
      <c r="AO22" s="19">
        <v>13</v>
      </c>
      <c r="AP22" s="31" t="s">
        <v>28</v>
      </c>
      <c r="AQ22" s="77">
        <v>1880</v>
      </c>
      <c r="AR22" s="77">
        <v>104</v>
      </c>
      <c r="AS22" s="77">
        <v>6475</v>
      </c>
      <c r="AT22" s="77">
        <v>535</v>
      </c>
      <c r="AU22" s="77">
        <v>285</v>
      </c>
      <c r="AV22" s="77">
        <v>14</v>
      </c>
      <c r="AW22" s="77">
        <v>1</v>
      </c>
      <c r="AX22" s="54"/>
    </row>
    <row r="23" spans="1:50" s="32" customFormat="1" ht="15" customHeight="1">
      <c r="A23" s="19">
        <v>14</v>
      </c>
      <c r="B23" s="31" t="s">
        <v>29</v>
      </c>
      <c r="C23" s="74"/>
      <c r="D23" s="75"/>
      <c r="E23" s="74"/>
      <c r="F23" s="75"/>
      <c r="G23" s="77">
        <f t="shared" si="1"/>
        <v>0</v>
      </c>
      <c r="H23" s="76">
        <f t="shared" si="2"/>
        <v>0</v>
      </c>
      <c r="I23" s="79">
        <v>2</v>
      </c>
      <c r="J23" s="80">
        <v>120</v>
      </c>
      <c r="K23" s="74"/>
      <c r="L23" s="75"/>
      <c r="M23" s="74"/>
      <c r="N23" s="75"/>
      <c r="O23" s="77">
        <f t="shared" si="0"/>
        <v>0</v>
      </c>
      <c r="P23" s="76">
        <f t="shared" si="3"/>
        <v>0</v>
      </c>
      <c r="Q23" s="74"/>
      <c r="R23" s="75"/>
      <c r="S23" s="74">
        <v>9000</v>
      </c>
      <c r="T23" s="80">
        <v>300</v>
      </c>
      <c r="U23" s="19">
        <v>14</v>
      </c>
      <c r="V23" s="31" t="s">
        <v>29</v>
      </c>
      <c r="W23" s="79">
        <v>3</v>
      </c>
      <c r="X23" s="79">
        <v>100</v>
      </c>
      <c r="Y23" s="80">
        <v>580</v>
      </c>
      <c r="Z23" s="79"/>
      <c r="AA23" s="79"/>
      <c r="AB23" s="74">
        <v>90000</v>
      </c>
      <c r="AC23" s="74">
        <v>6000</v>
      </c>
      <c r="AD23" s="79">
        <v>721</v>
      </c>
      <c r="AE23" s="80">
        <v>593</v>
      </c>
      <c r="AF23" s="80">
        <v>163</v>
      </c>
      <c r="AG23" s="80">
        <v>53</v>
      </c>
      <c r="AH23" s="79">
        <v>633</v>
      </c>
      <c r="AI23" s="79">
        <v>1000</v>
      </c>
      <c r="AJ23" s="79">
        <v>615</v>
      </c>
      <c r="AK23" s="79">
        <v>288</v>
      </c>
      <c r="AL23" s="80">
        <v>200</v>
      </c>
      <c r="AM23" s="79"/>
      <c r="AN23" s="80"/>
      <c r="AO23" s="19">
        <v>14</v>
      </c>
      <c r="AP23" s="31" t="s">
        <v>29</v>
      </c>
      <c r="AQ23" s="79">
        <v>803</v>
      </c>
      <c r="AR23" s="79">
        <v>421</v>
      </c>
      <c r="AS23" s="79">
        <v>3051</v>
      </c>
      <c r="AT23" s="79">
        <v>130</v>
      </c>
      <c r="AU23" s="79"/>
      <c r="AV23" s="79">
        <v>14</v>
      </c>
      <c r="AW23" s="79">
        <v>1</v>
      </c>
      <c r="AX23" s="55"/>
    </row>
    <row r="24" spans="1:50" s="32" customFormat="1" ht="15" customHeight="1">
      <c r="A24" s="19">
        <v>15</v>
      </c>
      <c r="B24" s="31" t="s">
        <v>30</v>
      </c>
      <c r="C24" s="79"/>
      <c r="D24" s="80"/>
      <c r="E24" s="77">
        <v>20000</v>
      </c>
      <c r="F24" s="76">
        <v>3400</v>
      </c>
      <c r="G24" s="77">
        <f t="shared" si="1"/>
        <v>20000</v>
      </c>
      <c r="H24" s="76">
        <f t="shared" si="2"/>
        <v>3400</v>
      </c>
      <c r="I24" s="77">
        <v>5</v>
      </c>
      <c r="J24" s="76">
        <v>270</v>
      </c>
      <c r="K24" s="74"/>
      <c r="L24" s="75"/>
      <c r="M24" s="74"/>
      <c r="N24" s="75"/>
      <c r="O24" s="77">
        <f t="shared" si="0"/>
        <v>0</v>
      </c>
      <c r="P24" s="76">
        <f t="shared" si="3"/>
        <v>0</v>
      </c>
      <c r="Q24" s="74"/>
      <c r="R24" s="75"/>
      <c r="S24" s="74">
        <v>23000</v>
      </c>
      <c r="T24" s="78">
        <v>745</v>
      </c>
      <c r="U24" s="19">
        <v>15</v>
      </c>
      <c r="V24" s="31" t="s">
        <v>30</v>
      </c>
      <c r="W24" s="77">
        <v>25</v>
      </c>
      <c r="X24" s="77">
        <v>22000</v>
      </c>
      <c r="Y24" s="76">
        <v>1200</v>
      </c>
      <c r="Z24" s="77">
        <v>8</v>
      </c>
      <c r="AA24" s="77"/>
      <c r="AB24" s="74">
        <v>3000</v>
      </c>
      <c r="AC24" s="74">
        <v>50000</v>
      </c>
      <c r="AD24" s="77">
        <v>260</v>
      </c>
      <c r="AE24" s="76">
        <v>256</v>
      </c>
      <c r="AF24" s="76">
        <v>400</v>
      </c>
      <c r="AG24" s="76">
        <v>85</v>
      </c>
      <c r="AH24" s="77">
        <v>4200</v>
      </c>
      <c r="AI24" s="77">
        <v>2720</v>
      </c>
      <c r="AJ24" s="77">
        <v>2350</v>
      </c>
      <c r="AK24" s="77">
        <v>525</v>
      </c>
      <c r="AL24" s="76">
        <v>165</v>
      </c>
      <c r="AM24" s="77">
        <v>152</v>
      </c>
      <c r="AN24" s="76">
        <v>93</v>
      </c>
      <c r="AO24" s="19">
        <v>15</v>
      </c>
      <c r="AP24" s="31" t="s">
        <v>30</v>
      </c>
      <c r="AQ24" s="77">
        <v>7200</v>
      </c>
      <c r="AR24" s="77">
        <v>538</v>
      </c>
      <c r="AS24" s="77">
        <v>6300</v>
      </c>
      <c r="AT24" s="74">
        <v>335</v>
      </c>
      <c r="AU24" s="74"/>
      <c r="AV24" s="74">
        <v>5</v>
      </c>
      <c r="AW24" s="81">
        <v>1</v>
      </c>
      <c r="AX24" s="56"/>
    </row>
    <row r="25" spans="1:50" s="32" customFormat="1" ht="15" customHeight="1">
      <c r="A25" s="19">
        <v>16</v>
      </c>
      <c r="B25" s="31" t="s">
        <v>31</v>
      </c>
      <c r="C25" s="74"/>
      <c r="D25" s="75"/>
      <c r="E25" s="74"/>
      <c r="F25" s="75"/>
      <c r="G25" s="77">
        <f t="shared" si="1"/>
        <v>0</v>
      </c>
      <c r="H25" s="76">
        <f t="shared" si="2"/>
        <v>0</v>
      </c>
      <c r="I25" s="77">
        <v>2</v>
      </c>
      <c r="J25" s="76">
        <v>100</v>
      </c>
      <c r="K25" s="74"/>
      <c r="L25" s="75"/>
      <c r="M25" s="74"/>
      <c r="N25" s="75"/>
      <c r="O25" s="77">
        <f t="shared" si="0"/>
        <v>0</v>
      </c>
      <c r="P25" s="76">
        <f t="shared" si="3"/>
        <v>0</v>
      </c>
      <c r="Q25" s="74">
        <v>60</v>
      </c>
      <c r="R25" s="75"/>
      <c r="S25" s="74">
        <v>5500</v>
      </c>
      <c r="T25" s="80">
        <v>240</v>
      </c>
      <c r="U25" s="19">
        <v>16</v>
      </c>
      <c r="V25" s="31" t="s">
        <v>31</v>
      </c>
      <c r="W25" s="79"/>
      <c r="X25" s="79"/>
      <c r="Y25" s="80"/>
      <c r="Z25" s="79">
        <v>1</v>
      </c>
      <c r="AA25" s="79"/>
      <c r="AB25" s="74">
        <v>780</v>
      </c>
      <c r="AC25" s="74">
        <v>9000</v>
      </c>
      <c r="AD25" s="79">
        <v>221</v>
      </c>
      <c r="AE25" s="80">
        <v>59</v>
      </c>
      <c r="AF25" s="80">
        <v>459</v>
      </c>
      <c r="AG25" s="80">
        <v>100</v>
      </c>
      <c r="AH25" s="79">
        <v>700</v>
      </c>
      <c r="AI25" s="74"/>
      <c r="AJ25" s="74"/>
      <c r="AK25" s="79">
        <v>38</v>
      </c>
      <c r="AL25" s="80">
        <v>63</v>
      </c>
      <c r="AM25" s="79"/>
      <c r="AN25" s="80"/>
      <c r="AO25" s="19">
        <v>16</v>
      </c>
      <c r="AP25" s="31" t="s">
        <v>31</v>
      </c>
      <c r="AQ25" s="79">
        <v>1214</v>
      </c>
      <c r="AR25" s="79"/>
      <c r="AS25" s="74">
        <v>408</v>
      </c>
      <c r="AT25" s="74"/>
      <c r="AU25" s="74"/>
      <c r="AV25" s="74">
        <v>9</v>
      </c>
      <c r="AW25" s="81"/>
      <c r="AX25" s="57"/>
    </row>
    <row r="26" spans="1:50" s="32" customFormat="1" ht="15" customHeight="1">
      <c r="A26" s="19">
        <v>17</v>
      </c>
      <c r="B26" s="31" t="s">
        <v>32</v>
      </c>
      <c r="C26" s="74"/>
      <c r="D26" s="75"/>
      <c r="E26" s="74">
        <v>5700</v>
      </c>
      <c r="F26" s="75">
        <v>113</v>
      </c>
      <c r="G26" s="77">
        <f t="shared" si="1"/>
        <v>5700</v>
      </c>
      <c r="H26" s="76">
        <f t="shared" si="2"/>
        <v>113</v>
      </c>
      <c r="I26" s="77">
        <v>1</v>
      </c>
      <c r="J26" s="76">
        <v>80</v>
      </c>
      <c r="K26" s="74"/>
      <c r="L26" s="75"/>
      <c r="M26" s="74"/>
      <c r="N26" s="75"/>
      <c r="O26" s="77">
        <f aca="true" t="shared" si="4" ref="O26:O34">SUM(K26+M26)</f>
        <v>0</v>
      </c>
      <c r="P26" s="76">
        <f t="shared" si="3"/>
        <v>0</v>
      </c>
      <c r="Q26" s="74"/>
      <c r="R26" s="75"/>
      <c r="S26" s="74">
        <v>20000</v>
      </c>
      <c r="T26" s="76">
        <v>6000</v>
      </c>
      <c r="U26" s="19">
        <v>17</v>
      </c>
      <c r="V26" s="31" t="s">
        <v>32</v>
      </c>
      <c r="W26" s="77">
        <v>26</v>
      </c>
      <c r="X26" s="77">
        <v>832</v>
      </c>
      <c r="Y26" s="76">
        <v>309</v>
      </c>
      <c r="Z26" s="77">
        <v>1</v>
      </c>
      <c r="AA26" s="77">
        <v>0</v>
      </c>
      <c r="AB26" s="74">
        <v>13200</v>
      </c>
      <c r="AC26" s="74">
        <v>41000</v>
      </c>
      <c r="AD26" s="77">
        <v>554</v>
      </c>
      <c r="AE26" s="76">
        <v>67.5</v>
      </c>
      <c r="AF26" s="76">
        <v>142</v>
      </c>
      <c r="AG26" s="76">
        <v>40</v>
      </c>
      <c r="AH26" s="77">
        <v>150</v>
      </c>
      <c r="AI26" s="77">
        <v>1200</v>
      </c>
      <c r="AJ26" s="77">
        <v>765</v>
      </c>
      <c r="AK26" s="77">
        <v>10</v>
      </c>
      <c r="AL26" s="76">
        <v>10</v>
      </c>
      <c r="AM26" s="77">
        <v>2790</v>
      </c>
      <c r="AN26" s="76">
        <v>558</v>
      </c>
      <c r="AO26" s="19">
        <v>17</v>
      </c>
      <c r="AP26" s="31" t="s">
        <v>32</v>
      </c>
      <c r="AQ26" s="79">
        <v>10700</v>
      </c>
      <c r="AR26" s="79">
        <v>572</v>
      </c>
      <c r="AS26" s="79">
        <v>5221</v>
      </c>
      <c r="AT26" s="79">
        <v>1008</v>
      </c>
      <c r="AU26" s="79">
        <v>721</v>
      </c>
      <c r="AV26" s="77">
        <v>3</v>
      </c>
      <c r="AW26" s="79">
        <v>1</v>
      </c>
      <c r="AX26" s="55"/>
    </row>
    <row r="27" spans="1:50" s="32" customFormat="1" ht="15" customHeight="1">
      <c r="A27" s="19">
        <v>18</v>
      </c>
      <c r="B27" s="33" t="s">
        <v>18</v>
      </c>
      <c r="C27" s="82">
        <v>14000</v>
      </c>
      <c r="D27" s="83">
        <v>1120</v>
      </c>
      <c r="E27" s="84"/>
      <c r="F27" s="85"/>
      <c r="G27" s="84">
        <f t="shared" si="1"/>
        <v>14000</v>
      </c>
      <c r="H27" s="85">
        <f t="shared" si="2"/>
        <v>1120</v>
      </c>
      <c r="I27" s="82">
        <v>30</v>
      </c>
      <c r="J27" s="83">
        <v>1500</v>
      </c>
      <c r="K27" s="84"/>
      <c r="L27" s="85"/>
      <c r="M27" s="84"/>
      <c r="N27" s="85"/>
      <c r="O27" s="84">
        <f t="shared" si="4"/>
        <v>0</v>
      </c>
      <c r="P27" s="85">
        <f t="shared" si="3"/>
        <v>0</v>
      </c>
      <c r="Q27" s="84"/>
      <c r="R27" s="85"/>
      <c r="S27" s="84"/>
      <c r="T27" s="83"/>
      <c r="U27" s="19">
        <v>18</v>
      </c>
      <c r="V27" s="33" t="s">
        <v>18</v>
      </c>
      <c r="W27" s="82">
        <v>26</v>
      </c>
      <c r="X27" s="82">
        <v>10408</v>
      </c>
      <c r="Y27" s="83">
        <v>518</v>
      </c>
      <c r="Z27" s="84">
        <v>59</v>
      </c>
      <c r="AA27" s="82"/>
      <c r="AB27" s="84"/>
      <c r="AC27" s="84">
        <v>57000</v>
      </c>
      <c r="AD27" s="82">
        <v>2076</v>
      </c>
      <c r="AE27" s="83">
        <v>1038</v>
      </c>
      <c r="AF27" s="83">
        <v>600</v>
      </c>
      <c r="AG27" s="83">
        <v>300</v>
      </c>
      <c r="AH27" s="82">
        <v>8412</v>
      </c>
      <c r="AI27" s="82">
        <v>10107</v>
      </c>
      <c r="AJ27" s="82">
        <v>8825</v>
      </c>
      <c r="AK27" s="82">
        <v>2742</v>
      </c>
      <c r="AL27" s="83">
        <v>822</v>
      </c>
      <c r="AM27" s="82">
        <v>924</v>
      </c>
      <c r="AN27" s="83">
        <v>4620</v>
      </c>
      <c r="AO27" s="19">
        <v>18</v>
      </c>
      <c r="AP27" s="33" t="s">
        <v>18</v>
      </c>
      <c r="AQ27" s="82">
        <v>8073</v>
      </c>
      <c r="AR27" s="82">
        <v>5019</v>
      </c>
      <c r="AS27" s="82">
        <v>22164</v>
      </c>
      <c r="AT27" s="82">
        <v>3308</v>
      </c>
      <c r="AU27" s="84">
        <v>1151</v>
      </c>
      <c r="AV27" s="82">
        <v>50</v>
      </c>
      <c r="AW27" s="82">
        <v>1</v>
      </c>
      <c r="AX27" s="55"/>
    </row>
    <row r="28" spans="1:50" s="32" customFormat="1" ht="15" customHeight="1">
      <c r="A28" s="19">
        <v>19</v>
      </c>
      <c r="B28" s="33" t="s">
        <v>19</v>
      </c>
      <c r="C28" s="84"/>
      <c r="D28" s="85"/>
      <c r="E28" s="84">
        <v>1200</v>
      </c>
      <c r="F28" s="85">
        <v>80</v>
      </c>
      <c r="G28" s="84">
        <f t="shared" si="1"/>
        <v>1200</v>
      </c>
      <c r="H28" s="85">
        <f t="shared" si="2"/>
        <v>80</v>
      </c>
      <c r="I28" s="84">
        <v>1</v>
      </c>
      <c r="J28" s="85">
        <v>30</v>
      </c>
      <c r="K28" s="84"/>
      <c r="L28" s="85"/>
      <c r="M28" s="84"/>
      <c r="N28" s="85"/>
      <c r="O28" s="84">
        <f t="shared" si="4"/>
        <v>0</v>
      </c>
      <c r="P28" s="85">
        <f t="shared" si="3"/>
        <v>0</v>
      </c>
      <c r="Q28" s="84"/>
      <c r="R28" s="85"/>
      <c r="S28" s="86">
        <v>1000</v>
      </c>
      <c r="T28" s="85"/>
      <c r="U28" s="19">
        <v>19</v>
      </c>
      <c r="V28" s="33" t="s">
        <v>19</v>
      </c>
      <c r="W28" s="84"/>
      <c r="X28" s="84"/>
      <c r="Y28" s="85">
        <v>300</v>
      </c>
      <c r="Z28" s="84"/>
      <c r="AA28" s="84"/>
      <c r="AB28" s="84">
        <v>30000</v>
      </c>
      <c r="AC28" s="86"/>
      <c r="AD28" s="84"/>
      <c r="AE28" s="85"/>
      <c r="AF28" s="85">
        <v>50</v>
      </c>
      <c r="AG28" s="85">
        <v>11</v>
      </c>
      <c r="AH28" s="84"/>
      <c r="AI28" s="84">
        <v>5000</v>
      </c>
      <c r="AJ28" s="84">
        <v>2662</v>
      </c>
      <c r="AK28" s="84">
        <v>30</v>
      </c>
      <c r="AL28" s="85">
        <v>12</v>
      </c>
      <c r="AM28" s="84"/>
      <c r="AN28" s="85"/>
      <c r="AO28" s="19">
        <v>19</v>
      </c>
      <c r="AP28" s="33" t="s">
        <v>19</v>
      </c>
      <c r="AQ28" s="82"/>
      <c r="AR28" s="82"/>
      <c r="AS28" s="82">
        <v>4000</v>
      </c>
      <c r="AT28" s="82">
        <v>350</v>
      </c>
      <c r="AU28" s="82">
        <v>320</v>
      </c>
      <c r="AV28" s="82"/>
      <c r="AW28" s="82"/>
      <c r="AX28" s="55"/>
    </row>
    <row r="29" spans="1:50" s="65" customFormat="1" ht="15" customHeight="1">
      <c r="A29" s="62">
        <v>20</v>
      </c>
      <c r="B29" s="63" t="s">
        <v>21</v>
      </c>
      <c r="C29" s="82"/>
      <c r="D29" s="83"/>
      <c r="E29" s="82">
        <v>4700</v>
      </c>
      <c r="F29" s="83">
        <v>105</v>
      </c>
      <c r="G29" s="84">
        <f t="shared" si="1"/>
        <v>4700</v>
      </c>
      <c r="H29" s="85">
        <f t="shared" si="2"/>
        <v>105</v>
      </c>
      <c r="I29" s="82">
        <v>14</v>
      </c>
      <c r="J29" s="83">
        <v>695.1</v>
      </c>
      <c r="K29" s="82">
        <v>3</v>
      </c>
      <c r="L29" s="83">
        <v>25</v>
      </c>
      <c r="M29" s="82"/>
      <c r="N29" s="83"/>
      <c r="O29" s="84">
        <f t="shared" si="4"/>
        <v>3</v>
      </c>
      <c r="P29" s="85">
        <f t="shared" si="3"/>
        <v>25</v>
      </c>
      <c r="Q29" s="82">
        <v>1</v>
      </c>
      <c r="R29" s="83">
        <v>7</v>
      </c>
      <c r="S29" s="82">
        <v>2500</v>
      </c>
      <c r="T29" s="83">
        <v>1146</v>
      </c>
      <c r="U29" s="62">
        <v>20</v>
      </c>
      <c r="V29" s="63" t="s">
        <v>21</v>
      </c>
      <c r="W29" s="82">
        <v>9</v>
      </c>
      <c r="X29" s="82">
        <v>840</v>
      </c>
      <c r="Y29" s="87">
        <v>13555</v>
      </c>
      <c r="Z29" s="82">
        <v>6</v>
      </c>
      <c r="AA29" s="82">
        <v>0</v>
      </c>
      <c r="AB29" s="82">
        <v>2500</v>
      </c>
      <c r="AC29" s="82">
        <v>17000</v>
      </c>
      <c r="AD29" s="82">
        <v>1738</v>
      </c>
      <c r="AE29" s="83">
        <v>540</v>
      </c>
      <c r="AF29" s="83">
        <v>230</v>
      </c>
      <c r="AG29" s="83">
        <v>155</v>
      </c>
      <c r="AH29" s="82">
        <v>873</v>
      </c>
      <c r="AI29" s="82">
        <v>2680</v>
      </c>
      <c r="AJ29" s="82">
        <v>2497</v>
      </c>
      <c r="AK29" s="82">
        <v>579</v>
      </c>
      <c r="AL29" s="83">
        <v>256.5</v>
      </c>
      <c r="AM29" s="82">
        <v>191</v>
      </c>
      <c r="AN29" s="83">
        <v>119.55</v>
      </c>
      <c r="AO29" s="62">
        <v>20</v>
      </c>
      <c r="AP29" s="63" t="s">
        <v>21</v>
      </c>
      <c r="AQ29" s="82">
        <v>1890</v>
      </c>
      <c r="AR29" s="82">
        <v>578</v>
      </c>
      <c r="AS29" s="82">
        <v>4239</v>
      </c>
      <c r="AT29" s="82">
        <v>721</v>
      </c>
      <c r="AU29" s="82">
        <v>269</v>
      </c>
      <c r="AV29" s="82">
        <v>7</v>
      </c>
      <c r="AW29" s="82"/>
      <c r="AX29" s="64"/>
    </row>
    <row r="30" spans="1:50" s="34" customFormat="1" ht="15" customHeight="1">
      <c r="A30" s="19">
        <v>21</v>
      </c>
      <c r="B30" s="33" t="s">
        <v>22</v>
      </c>
      <c r="C30" s="84"/>
      <c r="D30" s="85"/>
      <c r="E30" s="84"/>
      <c r="F30" s="85"/>
      <c r="G30" s="84">
        <f t="shared" si="1"/>
        <v>0</v>
      </c>
      <c r="H30" s="85">
        <f t="shared" si="2"/>
        <v>0</v>
      </c>
      <c r="I30" s="84">
        <v>5</v>
      </c>
      <c r="J30" s="85">
        <v>230</v>
      </c>
      <c r="K30" s="84"/>
      <c r="L30" s="85"/>
      <c r="M30" s="84"/>
      <c r="N30" s="85"/>
      <c r="O30" s="84">
        <f t="shared" si="4"/>
        <v>0</v>
      </c>
      <c r="P30" s="85">
        <f t="shared" si="3"/>
        <v>0</v>
      </c>
      <c r="Q30" s="84"/>
      <c r="R30" s="85"/>
      <c r="S30" s="84"/>
      <c r="T30" s="85">
        <v>69</v>
      </c>
      <c r="U30" s="19">
        <v>21</v>
      </c>
      <c r="V30" s="33" t="s">
        <v>22</v>
      </c>
      <c r="W30" s="84">
        <v>10</v>
      </c>
      <c r="X30" s="84">
        <v>1000</v>
      </c>
      <c r="Y30" s="85">
        <v>1830</v>
      </c>
      <c r="Z30" s="84">
        <v>0</v>
      </c>
      <c r="AA30" s="84">
        <v>0</v>
      </c>
      <c r="AB30" s="84">
        <v>2054</v>
      </c>
      <c r="AC30" s="84">
        <v>4000</v>
      </c>
      <c r="AD30" s="84">
        <v>795</v>
      </c>
      <c r="AE30" s="85">
        <v>319</v>
      </c>
      <c r="AF30" s="85">
        <v>683</v>
      </c>
      <c r="AG30" s="85">
        <v>90</v>
      </c>
      <c r="AH30" s="84">
        <v>1120</v>
      </c>
      <c r="AI30" s="84">
        <v>680</v>
      </c>
      <c r="AJ30" s="84">
        <v>570</v>
      </c>
      <c r="AK30" s="84">
        <v>450</v>
      </c>
      <c r="AL30" s="85">
        <v>135</v>
      </c>
      <c r="AM30" s="84">
        <v>0</v>
      </c>
      <c r="AN30" s="85">
        <v>0</v>
      </c>
      <c r="AO30" s="19">
        <v>21</v>
      </c>
      <c r="AP30" s="33" t="s">
        <v>22</v>
      </c>
      <c r="AQ30" s="84">
        <v>400</v>
      </c>
      <c r="AR30" s="84">
        <v>135</v>
      </c>
      <c r="AS30" s="84">
        <v>4500</v>
      </c>
      <c r="AT30" s="84">
        <v>560</v>
      </c>
      <c r="AU30" s="84">
        <v>215</v>
      </c>
      <c r="AV30" s="82">
        <v>3</v>
      </c>
      <c r="AW30" s="82">
        <v>1</v>
      </c>
      <c r="AX30" s="55"/>
    </row>
    <row r="31" spans="1:50" s="32" customFormat="1" ht="15" customHeight="1">
      <c r="A31" s="19">
        <v>22</v>
      </c>
      <c r="B31" s="33" t="s">
        <v>23</v>
      </c>
      <c r="C31" s="77"/>
      <c r="D31" s="76"/>
      <c r="E31" s="77"/>
      <c r="F31" s="76"/>
      <c r="G31" s="77">
        <f t="shared" si="1"/>
        <v>0</v>
      </c>
      <c r="H31" s="76">
        <f t="shared" si="2"/>
        <v>0</v>
      </c>
      <c r="I31" s="77">
        <v>1</v>
      </c>
      <c r="J31" s="76">
        <v>50</v>
      </c>
      <c r="K31" s="77"/>
      <c r="L31" s="76"/>
      <c r="M31" s="77"/>
      <c r="N31" s="76"/>
      <c r="O31" s="77">
        <f t="shared" si="4"/>
        <v>0</v>
      </c>
      <c r="P31" s="76">
        <f t="shared" si="3"/>
        <v>0</v>
      </c>
      <c r="Q31" s="77"/>
      <c r="R31" s="76"/>
      <c r="S31" s="77">
        <v>1000</v>
      </c>
      <c r="T31" s="78">
        <v>50</v>
      </c>
      <c r="U31" s="19">
        <v>22</v>
      </c>
      <c r="V31" s="33" t="s">
        <v>23</v>
      </c>
      <c r="W31" s="77">
        <v>5</v>
      </c>
      <c r="X31" s="77">
        <v>520</v>
      </c>
      <c r="Y31" s="76"/>
      <c r="Z31" s="77"/>
      <c r="AA31" s="77"/>
      <c r="AB31" s="77">
        <v>5103</v>
      </c>
      <c r="AC31" s="77"/>
      <c r="AD31" s="77">
        <v>145</v>
      </c>
      <c r="AE31" s="76">
        <v>31.3</v>
      </c>
      <c r="AF31" s="76">
        <v>177</v>
      </c>
      <c r="AG31" s="76">
        <v>34</v>
      </c>
      <c r="AH31" s="77">
        <v>500</v>
      </c>
      <c r="AI31" s="77">
        <v>2734</v>
      </c>
      <c r="AJ31" s="77">
        <v>1579</v>
      </c>
      <c r="AK31" s="77">
        <v>247</v>
      </c>
      <c r="AL31" s="76">
        <v>35</v>
      </c>
      <c r="AM31" s="77">
        <v>100</v>
      </c>
      <c r="AN31" s="76">
        <v>25</v>
      </c>
      <c r="AO31" s="19">
        <v>22</v>
      </c>
      <c r="AP31" s="33" t="s">
        <v>23</v>
      </c>
      <c r="AQ31" s="77"/>
      <c r="AR31" s="77"/>
      <c r="AS31" s="77">
        <v>3550</v>
      </c>
      <c r="AT31" s="79"/>
      <c r="AU31" s="79"/>
      <c r="AV31" s="79"/>
      <c r="AW31" s="79">
        <v>1</v>
      </c>
      <c r="AX31" s="55"/>
    </row>
    <row r="32" spans="1:50" s="32" customFormat="1" ht="15" customHeight="1">
      <c r="A32" s="19">
        <v>23</v>
      </c>
      <c r="B32" s="33" t="s">
        <v>24</v>
      </c>
      <c r="C32" s="79"/>
      <c r="D32" s="80"/>
      <c r="E32" s="77">
        <v>5000</v>
      </c>
      <c r="F32" s="76">
        <v>500</v>
      </c>
      <c r="G32" s="77">
        <f t="shared" si="1"/>
        <v>5000</v>
      </c>
      <c r="H32" s="76">
        <f t="shared" si="2"/>
        <v>500</v>
      </c>
      <c r="I32" s="77">
        <v>15</v>
      </c>
      <c r="J32" s="76">
        <v>300</v>
      </c>
      <c r="K32" s="79">
        <v>3</v>
      </c>
      <c r="L32" s="80">
        <v>53</v>
      </c>
      <c r="M32" s="77"/>
      <c r="N32" s="76"/>
      <c r="O32" s="77">
        <f t="shared" si="4"/>
        <v>3</v>
      </c>
      <c r="P32" s="76">
        <f t="shared" si="3"/>
        <v>53</v>
      </c>
      <c r="Q32" s="79"/>
      <c r="R32" s="80"/>
      <c r="S32" s="79">
        <v>750</v>
      </c>
      <c r="T32" s="76">
        <v>2780</v>
      </c>
      <c r="U32" s="19">
        <v>23</v>
      </c>
      <c r="V32" s="33" t="s">
        <v>24</v>
      </c>
      <c r="W32" s="77">
        <v>12</v>
      </c>
      <c r="X32" s="77">
        <v>9400</v>
      </c>
      <c r="Y32" s="76">
        <v>6716</v>
      </c>
      <c r="Z32" s="77">
        <v>5</v>
      </c>
      <c r="AA32" s="77">
        <v>0</v>
      </c>
      <c r="AB32" s="79">
        <v>8030</v>
      </c>
      <c r="AC32" s="79">
        <v>6500</v>
      </c>
      <c r="AD32" s="77">
        <v>282</v>
      </c>
      <c r="AE32" s="76">
        <v>108</v>
      </c>
      <c r="AF32" s="76">
        <v>257</v>
      </c>
      <c r="AG32" s="76">
        <v>195</v>
      </c>
      <c r="AH32" s="77">
        <v>1100</v>
      </c>
      <c r="AI32" s="79">
        <v>1597</v>
      </c>
      <c r="AJ32" s="79">
        <v>920</v>
      </c>
      <c r="AK32" s="79">
        <v>230</v>
      </c>
      <c r="AL32" s="80">
        <v>167</v>
      </c>
      <c r="AM32" s="79">
        <v>97</v>
      </c>
      <c r="AN32" s="80">
        <v>450</v>
      </c>
      <c r="AO32" s="19">
        <v>23</v>
      </c>
      <c r="AP32" s="33" t="s">
        <v>24</v>
      </c>
      <c r="AQ32" s="79">
        <v>2100</v>
      </c>
      <c r="AR32" s="79">
        <v>450</v>
      </c>
      <c r="AS32" s="79">
        <v>10000</v>
      </c>
      <c r="AT32" s="79">
        <v>466</v>
      </c>
      <c r="AU32" s="79">
        <v>286</v>
      </c>
      <c r="AV32" s="79">
        <v>30</v>
      </c>
      <c r="AW32" s="79">
        <v>1</v>
      </c>
      <c r="AX32" s="55"/>
    </row>
    <row r="33" spans="1:50" s="32" customFormat="1" ht="15" customHeight="1">
      <c r="A33" s="19">
        <v>24</v>
      </c>
      <c r="B33" s="33" t="s">
        <v>25</v>
      </c>
      <c r="C33" s="79"/>
      <c r="D33" s="80"/>
      <c r="E33" s="79">
        <v>20000</v>
      </c>
      <c r="F33" s="80">
        <v>100</v>
      </c>
      <c r="G33" s="77">
        <f t="shared" si="1"/>
        <v>20000</v>
      </c>
      <c r="H33" s="76">
        <f t="shared" si="2"/>
        <v>100</v>
      </c>
      <c r="I33" s="77">
        <v>5</v>
      </c>
      <c r="J33" s="76">
        <v>100</v>
      </c>
      <c r="K33" s="79"/>
      <c r="L33" s="80"/>
      <c r="M33" s="79"/>
      <c r="N33" s="80"/>
      <c r="O33" s="77">
        <f t="shared" si="4"/>
        <v>0</v>
      </c>
      <c r="P33" s="76">
        <f t="shared" si="3"/>
        <v>0</v>
      </c>
      <c r="Q33" s="77">
        <v>8</v>
      </c>
      <c r="R33" s="76">
        <v>80</v>
      </c>
      <c r="S33" s="79">
        <v>30000</v>
      </c>
      <c r="T33" s="76">
        <v>30</v>
      </c>
      <c r="U33" s="19">
        <v>24</v>
      </c>
      <c r="V33" s="33" t="s">
        <v>25</v>
      </c>
      <c r="W33" s="77">
        <v>8</v>
      </c>
      <c r="X33" s="77">
        <v>1200</v>
      </c>
      <c r="Y33" s="76">
        <v>150</v>
      </c>
      <c r="Z33" s="77">
        <v>1</v>
      </c>
      <c r="AA33" s="77">
        <v>0</v>
      </c>
      <c r="AB33" s="79">
        <v>3000</v>
      </c>
      <c r="AC33" s="79">
        <v>20000</v>
      </c>
      <c r="AD33" s="77">
        <v>200</v>
      </c>
      <c r="AE33" s="76">
        <v>60</v>
      </c>
      <c r="AF33" s="76">
        <v>560</v>
      </c>
      <c r="AG33" s="76">
        <v>139</v>
      </c>
      <c r="AH33" s="77">
        <v>1500</v>
      </c>
      <c r="AI33" s="77">
        <v>1300</v>
      </c>
      <c r="AJ33" s="77"/>
      <c r="AK33" s="77">
        <v>300</v>
      </c>
      <c r="AL33" s="76">
        <v>90</v>
      </c>
      <c r="AM33" s="77">
        <v>0</v>
      </c>
      <c r="AN33" s="76">
        <v>0</v>
      </c>
      <c r="AO33" s="19">
        <v>24</v>
      </c>
      <c r="AP33" s="33" t="s">
        <v>25</v>
      </c>
      <c r="AQ33" s="79">
        <v>3050</v>
      </c>
      <c r="AR33" s="79">
        <v>230</v>
      </c>
      <c r="AS33" s="79">
        <v>2840</v>
      </c>
      <c r="AT33" s="79">
        <v>328</v>
      </c>
      <c r="AU33" s="79"/>
      <c r="AV33" s="79"/>
      <c r="AW33" s="79">
        <v>1</v>
      </c>
      <c r="AX33" s="55"/>
    </row>
    <row r="34" spans="1:50" s="7" customFormat="1" ht="15" customHeight="1">
      <c r="A34" s="18">
        <v>25</v>
      </c>
      <c r="B34" s="3" t="s">
        <v>26</v>
      </c>
      <c r="C34" s="77"/>
      <c r="D34" s="76"/>
      <c r="E34" s="77">
        <v>10000</v>
      </c>
      <c r="F34" s="76">
        <v>586</v>
      </c>
      <c r="G34" s="77">
        <f t="shared" si="1"/>
        <v>10000</v>
      </c>
      <c r="H34" s="76">
        <f t="shared" si="2"/>
        <v>586</v>
      </c>
      <c r="I34" s="77">
        <v>1</v>
      </c>
      <c r="J34" s="76">
        <v>50</v>
      </c>
      <c r="K34" s="77"/>
      <c r="L34" s="76"/>
      <c r="M34" s="77">
        <v>3</v>
      </c>
      <c r="N34" s="76">
        <v>150</v>
      </c>
      <c r="O34" s="77">
        <f t="shared" si="4"/>
        <v>3</v>
      </c>
      <c r="P34" s="76">
        <f t="shared" si="3"/>
        <v>150</v>
      </c>
      <c r="Q34" s="77">
        <v>2</v>
      </c>
      <c r="R34" s="76">
        <v>6</v>
      </c>
      <c r="S34" s="77"/>
      <c r="T34" s="76">
        <v>114</v>
      </c>
      <c r="U34" s="18">
        <v>25</v>
      </c>
      <c r="V34" s="3" t="s">
        <v>26</v>
      </c>
      <c r="W34" s="77">
        <v>2</v>
      </c>
      <c r="X34" s="77">
        <v>250</v>
      </c>
      <c r="Y34" s="76">
        <v>350</v>
      </c>
      <c r="Z34" s="77">
        <v>2</v>
      </c>
      <c r="AA34" s="77"/>
      <c r="AB34" s="77"/>
      <c r="AC34" s="77"/>
      <c r="AD34" s="77">
        <v>500</v>
      </c>
      <c r="AE34" s="76">
        <v>75</v>
      </c>
      <c r="AF34" s="76">
        <v>839</v>
      </c>
      <c r="AG34" s="76">
        <v>141</v>
      </c>
      <c r="AH34" s="77">
        <v>1233</v>
      </c>
      <c r="AI34" s="77"/>
      <c r="AJ34" s="77">
        <v>950</v>
      </c>
      <c r="AK34" s="77">
        <v>200</v>
      </c>
      <c r="AL34" s="76">
        <v>311</v>
      </c>
      <c r="AM34" s="77">
        <v>32</v>
      </c>
      <c r="AN34" s="76">
        <v>101</v>
      </c>
      <c r="AO34" s="18">
        <v>25</v>
      </c>
      <c r="AP34" s="3" t="s">
        <v>26</v>
      </c>
      <c r="AQ34" s="79">
        <v>2395</v>
      </c>
      <c r="AR34" s="79">
        <v>71</v>
      </c>
      <c r="AS34" s="79">
        <v>5350</v>
      </c>
      <c r="AT34" s="79">
        <v>1102</v>
      </c>
      <c r="AU34" s="79">
        <v>301</v>
      </c>
      <c r="AV34" s="79">
        <v>70</v>
      </c>
      <c r="AW34" s="79"/>
      <c r="AX34" s="58"/>
    </row>
    <row r="35" spans="1:50" s="7" customFormat="1" ht="15" customHeight="1">
      <c r="A35" s="18">
        <v>26</v>
      </c>
      <c r="B35" s="23" t="s">
        <v>33</v>
      </c>
      <c r="C35" s="70">
        <v>3100</v>
      </c>
      <c r="D35" s="88">
        <v>2000</v>
      </c>
      <c r="E35" s="79"/>
      <c r="F35" s="80"/>
      <c r="G35" s="66">
        <f aca="true" t="shared" si="5" ref="G35:G74">SUM(C35+E35)</f>
        <v>3100</v>
      </c>
      <c r="H35" s="67">
        <f aca="true" t="shared" si="6" ref="H35:H74">SUM(D35+F35)</f>
        <v>2000</v>
      </c>
      <c r="I35" s="70">
        <v>7</v>
      </c>
      <c r="J35" s="88">
        <v>400</v>
      </c>
      <c r="K35" s="70">
        <v>7</v>
      </c>
      <c r="L35" s="88">
        <v>79</v>
      </c>
      <c r="M35" s="79"/>
      <c r="N35" s="80"/>
      <c r="O35" s="66">
        <f aca="true" t="shared" si="7" ref="O35:O76">SUM(K35+M35)</f>
        <v>7</v>
      </c>
      <c r="P35" s="67">
        <f aca="true" t="shared" si="8" ref="P35:P76">SUM(L35+N35)</f>
        <v>79</v>
      </c>
      <c r="Q35" s="70">
        <v>22</v>
      </c>
      <c r="R35" s="88">
        <v>65</v>
      </c>
      <c r="S35" s="79">
        <v>0</v>
      </c>
      <c r="T35" s="80">
        <v>3462</v>
      </c>
      <c r="U35" s="18">
        <v>26</v>
      </c>
      <c r="V35" s="23" t="s">
        <v>33</v>
      </c>
      <c r="W35" s="70">
        <v>45</v>
      </c>
      <c r="X35" s="70">
        <v>2405</v>
      </c>
      <c r="Y35" s="88">
        <v>400</v>
      </c>
      <c r="Z35" s="70">
        <v>2</v>
      </c>
      <c r="AA35" s="70">
        <v>0</v>
      </c>
      <c r="AB35" s="79">
        <v>3000</v>
      </c>
      <c r="AC35" s="79">
        <v>31000</v>
      </c>
      <c r="AD35" s="70">
        <v>411</v>
      </c>
      <c r="AE35" s="88">
        <v>177</v>
      </c>
      <c r="AF35" s="88">
        <v>70</v>
      </c>
      <c r="AG35" s="88">
        <v>45</v>
      </c>
      <c r="AH35" s="70">
        <v>530</v>
      </c>
      <c r="AI35" s="70">
        <v>750</v>
      </c>
      <c r="AJ35" s="70">
        <v>600</v>
      </c>
      <c r="AK35" s="70">
        <v>350</v>
      </c>
      <c r="AL35" s="88">
        <v>113</v>
      </c>
      <c r="AM35" s="70">
        <v>30</v>
      </c>
      <c r="AN35" s="88">
        <v>10</v>
      </c>
      <c r="AO35" s="18">
        <v>26</v>
      </c>
      <c r="AP35" s="23" t="s">
        <v>33</v>
      </c>
      <c r="AQ35" s="70">
        <v>4290</v>
      </c>
      <c r="AR35" s="70">
        <v>1292</v>
      </c>
      <c r="AS35" s="70">
        <v>18000</v>
      </c>
      <c r="AT35" s="70">
        <v>2725</v>
      </c>
      <c r="AU35" s="66">
        <v>1750</v>
      </c>
      <c r="AV35" s="70">
        <v>21</v>
      </c>
      <c r="AW35" s="70">
        <v>1</v>
      </c>
      <c r="AX35" s="52"/>
    </row>
    <row r="36" spans="1:50" s="7" customFormat="1" ht="15" customHeight="1">
      <c r="A36" s="18">
        <v>27</v>
      </c>
      <c r="B36" s="24" t="s">
        <v>34</v>
      </c>
      <c r="C36" s="70"/>
      <c r="D36" s="88"/>
      <c r="E36" s="70">
        <v>145555</v>
      </c>
      <c r="F36" s="88">
        <v>3296</v>
      </c>
      <c r="G36" s="66">
        <f t="shared" si="5"/>
        <v>145555</v>
      </c>
      <c r="H36" s="67">
        <f t="shared" si="6"/>
        <v>3296</v>
      </c>
      <c r="I36" s="70">
        <v>2</v>
      </c>
      <c r="J36" s="88">
        <v>50</v>
      </c>
      <c r="K36" s="70">
        <v>160</v>
      </c>
      <c r="L36" s="88">
        <v>670.88</v>
      </c>
      <c r="M36" s="70">
        <v>17.6</v>
      </c>
      <c r="N36" s="88">
        <v>4996.8</v>
      </c>
      <c r="O36" s="66">
        <f t="shared" si="7"/>
        <v>177.6</v>
      </c>
      <c r="P36" s="67">
        <f t="shared" si="8"/>
        <v>5667.68</v>
      </c>
      <c r="Q36" s="70">
        <v>198</v>
      </c>
      <c r="R36" s="88">
        <v>471.03999999999996</v>
      </c>
      <c r="S36" s="70">
        <v>11728</v>
      </c>
      <c r="T36" s="88">
        <v>987.36</v>
      </c>
      <c r="U36" s="18">
        <v>27</v>
      </c>
      <c r="V36" s="24" t="s">
        <v>34</v>
      </c>
      <c r="W36" s="70">
        <v>44</v>
      </c>
      <c r="X36" s="70">
        <v>2748</v>
      </c>
      <c r="Y36" s="80">
        <v>35460</v>
      </c>
      <c r="Z36" s="70">
        <v>5</v>
      </c>
      <c r="AA36" s="70">
        <v>9</v>
      </c>
      <c r="AB36" s="70">
        <v>10555</v>
      </c>
      <c r="AC36" s="70">
        <v>159253.6</v>
      </c>
      <c r="AD36" s="70">
        <v>1864</v>
      </c>
      <c r="AE36" s="88">
        <v>729.04</v>
      </c>
      <c r="AF36" s="88">
        <v>2769</v>
      </c>
      <c r="AG36" s="88">
        <v>691</v>
      </c>
      <c r="AH36" s="70">
        <v>2873</v>
      </c>
      <c r="AI36" s="70">
        <v>2046</v>
      </c>
      <c r="AJ36" s="70">
        <v>1213</v>
      </c>
      <c r="AK36" s="70">
        <v>6290</v>
      </c>
      <c r="AL36" s="88">
        <v>952.8220000000001</v>
      </c>
      <c r="AM36" s="70">
        <v>170</v>
      </c>
      <c r="AN36" s="88">
        <v>69.92</v>
      </c>
      <c r="AO36" s="18">
        <v>27</v>
      </c>
      <c r="AP36" s="24" t="s">
        <v>34</v>
      </c>
      <c r="AQ36" s="70">
        <v>3192</v>
      </c>
      <c r="AR36" s="70">
        <v>931</v>
      </c>
      <c r="AS36" s="70">
        <v>11237</v>
      </c>
      <c r="AT36" s="70">
        <v>707</v>
      </c>
      <c r="AU36" s="70">
        <v>198</v>
      </c>
      <c r="AV36" s="70">
        <v>30</v>
      </c>
      <c r="AW36" s="70">
        <v>1</v>
      </c>
      <c r="AX36" s="52"/>
    </row>
    <row r="37" spans="1:50" s="7" customFormat="1" ht="15" customHeight="1">
      <c r="A37" s="18">
        <v>28</v>
      </c>
      <c r="B37" s="23" t="s">
        <v>35</v>
      </c>
      <c r="C37" s="89"/>
      <c r="D37" s="90"/>
      <c r="E37" s="66">
        <v>25200</v>
      </c>
      <c r="F37" s="67">
        <v>3000</v>
      </c>
      <c r="G37" s="66">
        <f t="shared" si="5"/>
        <v>25200</v>
      </c>
      <c r="H37" s="67">
        <f t="shared" si="6"/>
        <v>3000</v>
      </c>
      <c r="I37" s="66">
        <v>37</v>
      </c>
      <c r="J37" s="88">
        <v>1100</v>
      </c>
      <c r="K37" s="66">
        <v>40</v>
      </c>
      <c r="L37" s="67">
        <v>500</v>
      </c>
      <c r="M37" s="66"/>
      <c r="N37" s="67"/>
      <c r="O37" s="66">
        <f t="shared" si="7"/>
        <v>40</v>
      </c>
      <c r="P37" s="67">
        <f t="shared" si="8"/>
        <v>500</v>
      </c>
      <c r="Q37" s="66">
        <v>278</v>
      </c>
      <c r="R37" s="67">
        <v>600</v>
      </c>
      <c r="S37" s="77">
        <v>85000</v>
      </c>
      <c r="T37" s="67">
        <v>530</v>
      </c>
      <c r="U37" s="18">
        <v>28</v>
      </c>
      <c r="V37" s="23" t="s">
        <v>35</v>
      </c>
      <c r="W37" s="66">
        <v>15</v>
      </c>
      <c r="X37" s="66">
        <v>3500</v>
      </c>
      <c r="Y37" s="67">
        <v>530</v>
      </c>
      <c r="Z37" s="66">
        <v>30</v>
      </c>
      <c r="AA37" s="66">
        <v>1</v>
      </c>
      <c r="AB37" s="77">
        <v>3700</v>
      </c>
      <c r="AC37" s="77">
        <v>60000</v>
      </c>
      <c r="AD37" s="66">
        <v>3000</v>
      </c>
      <c r="AE37" s="67">
        <v>1000</v>
      </c>
      <c r="AF37" s="67">
        <v>800</v>
      </c>
      <c r="AG37" s="67">
        <v>180</v>
      </c>
      <c r="AH37" s="66">
        <v>1200</v>
      </c>
      <c r="AI37" s="66">
        <v>1000</v>
      </c>
      <c r="AJ37" s="66">
        <v>670</v>
      </c>
      <c r="AK37" s="66">
        <v>3200</v>
      </c>
      <c r="AL37" s="67">
        <v>660</v>
      </c>
      <c r="AM37" s="66">
        <v>320</v>
      </c>
      <c r="AN37" s="67">
        <v>160</v>
      </c>
      <c r="AO37" s="18">
        <v>28</v>
      </c>
      <c r="AP37" s="23" t="s">
        <v>35</v>
      </c>
      <c r="AQ37" s="70">
        <v>1370</v>
      </c>
      <c r="AR37" s="70">
        <v>320</v>
      </c>
      <c r="AS37" s="70">
        <v>7037</v>
      </c>
      <c r="AT37" s="70">
        <v>430</v>
      </c>
      <c r="AU37" s="70">
        <v>212</v>
      </c>
      <c r="AV37" s="70">
        <v>21</v>
      </c>
      <c r="AW37" s="70">
        <v>2</v>
      </c>
      <c r="AX37" s="52"/>
    </row>
    <row r="38" spans="1:50" s="7" customFormat="1" ht="15" customHeight="1">
      <c r="A38" s="18">
        <v>29</v>
      </c>
      <c r="B38" s="24" t="s">
        <v>36</v>
      </c>
      <c r="C38" s="66"/>
      <c r="D38" s="67"/>
      <c r="E38" s="66">
        <v>29000</v>
      </c>
      <c r="F38" s="67">
        <v>575</v>
      </c>
      <c r="G38" s="66">
        <f t="shared" si="5"/>
        <v>29000</v>
      </c>
      <c r="H38" s="67">
        <f t="shared" si="6"/>
        <v>575</v>
      </c>
      <c r="I38" s="66">
        <v>10</v>
      </c>
      <c r="J38" s="67">
        <v>555</v>
      </c>
      <c r="K38" s="66">
        <v>2</v>
      </c>
      <c r="L38" s="67">
        <v>30</v>
      </c>
      <c r="M38" s="66"/>
      <c r="N38" s="67"/>
      <c r="O38" s="66">
        <f t="shared" si="7"/>
        <v>2</v>
      </c>
      <c r="P38" s="67">
        <f t="shared" si="8"/>
        <v>30</v>
      </c>
      <c r="Q38" s="66"/>
      <c r="R38" s="67"/>
      <c r="S38" s="66">
        <v>14000</v>
      </c>
      <c r="T38" s="67">
        <v>109</v>
      </c>
      <c r="U38" s="18">
        <v>29</v>
      </c>
      <c r="V38" s="24" t="s">
        <v>36</v>
      </c>
      <c r="W38" s="66">
        <v>1</v>
      </c>
      <c r="X38" s="66">
        <v>10</v>
      </c>
      <c r="Y38" s="67">
        <v>500</v>
      </c>
      <c r="Z38" s="66"/>
      <c r="AA38" s="66"/>
      <c r="AB38" s="66">
        <v>5000</v>
      </c>
      <c r="AC38" s="66">
        <v>32000</v>
      </c>
      <c r="AD38" s="66">
        <v>151</v>
      </c>
      <c r="AE38" s="67">
        <v>147</v>
      </c>
      <c r="AF38" s="67">
        <v>850</v>
      </c>
      <c r="AG38" s="67">
        <v>500</v>
      </c>
      <c r="AH38" s="66">
        <v>650</v>
      </c>
      <c r="AI38" s="66">
        <v>1200</v>
      </c>
      <c r="AJ38" s="66">
        <v>900</v>
      </c>
      <c r="AK38" s="66">
        <v>150</v>
      </c>
      <c r="AL38" s="67">
        <v>70</v>
      </c>
      <c r="AM38" s="66">
        <v>152</v>
      </c>
      <c r="AN38" s="67">
        <v>141.4</v>
      </c>
      <c r="AO38" s="18">
        <v>29</v>
      </c>
      <c r="AP38" s="24" t="s">
        <v>36</v>
      </c>
      <c r="AQ38" s="66">
        <v>716</v>
      </c>
      <c r="AR38" s="66">
        <v>160</v>
      </c>
      <c r="AS38" s="66">
        <v>2712</v>
      </c>
      <c r="AT38" s="66">
        <v>161</v>
      </c>
      <c r="AU38" s="66"/>
      <c r="AV38" s="66">
        <v>14</v>
      </c>
      <c r="AW38" s="66"/>
      <c r="AX38" s="51"/>
    </row>
    <row r="39" spans="1:50" s="7" customFormat="1" ht="15" customHeight="1">
      <c r="A39" s="18">
        <v>30</v>
      </c>
      <c r="B39" s="24" t="s">
        <v>37</v>
      </c>
      <c r="C39" s="77"/>
      <c r="D39" s="76"/>
      <c r="E39" s="69">
        <v>34000</v>
      </c>
      <c r="F39" s="68">
        <v>580</v>
      </c>
      <c r="G39" s="66">
        <f t="shared" si="5"/>
        <v>34000</v>
      </c>
      <c r="H39" s="67">
        <f t="shared" si="6"/>
        <v>580</v>
      </c>
      <c r="I39" s="69">
        <v>5</v>
      </c>
      <c r="J39" s="76">
        <v>250</v>
      </c>
      <c r="K39" s="77"/>
      <c r="L39" s="76"/>
      <c r="M39" s="77"/>
      <c r="N39" s="76"/>
      <c r="O39" s="66">
        <f t="shared" si="7"/>
        <v>0</v>
      </c>
      <c r="P39" s="67">
        <f t="shared" si="8"/>
        <v>0</v>
      </c>
      <c r="Q39" s="69">
        <v>70</v>
      </c>
      <c r="R39" s="68">
        <v>50</v>
      </c>
      <c r="S39" s="77">
        <v>15000</v>
      </c>
      <c r="T39" s="76">
        <v>964.3</v>
      </c>
      <c r="U39" s="18">
        <v>30</v>
      </c>
      <c r="V39" s="24" t="s">
        <v>37</v>
      </c>
      <c r="W39" s="70">
        <v>12</v>
      </c>
      <c r="X39" s="70">
        <v>1520</v>
      </c>
      <c r="Y39" s="76">
        <v>3000</v>
      </c>
      <c r="Z39" s="69">
        <v>9</v>
      </c>
      <c r="AA39" s="69"/>
      <c r="AB39" s="77">
        <v>3000</v>
      </c>
      <c r="AC39" s="77">
        <v>12000</v>
      </c>
      <c r="AD39" s="70">
        <v>290</v>
      </c>
      <c r="AE39" s="88">
        <v>145</v>
      </c>
      <c r="AF39" s="88">
        <v>140</v>
      </c>
      <c r="AG39" s="88">
        <v>105</v>
      </c>
      <c r="AH39" s="70">
        <v>3570</v>
      </c>
      <c r="AI39" s="70">
        <v>1850</v>
      </c>
      <c r="AJ39" s="70">
        <v>910</v>
      </c>
      <c r="AK39" s="70">
        <v>175</v>
      </c>
      <c r="AL39" s="88">
        <v>88</v>
      </c>
      <c r="AM39" s="70">
        <v>70</v>
      </c>
      <c r="AN39" s="88">
        <v>70</v>
      </c>
      <c r="AO39" s="18">
        <v>30</v>
      </c>
      <c r="AP39" s="24" t="s">
        <v>37</v>
      </c>
      <c r="AQ39" s="70">
        <v>5500</v>
      </c>
      <c r="AR39" s="70">
        <v>580</v>
      </c>
      <c r="AS39" s="70">
        <v>4472</v>
      </c>
      <c r="AT39" s="70">
        <v>903</v>
      </c>
      <c r="AU39" s="70">
        <v>565</v>
      </c>
      <c r="AV39" s="70">
        <v>11</v>
      </c>
      <c r="AW39" s="70">
        <v>1</v>
      </c>
      <c r="AX39" s="52"/>
    </row>
    <row r="40" spans="1:50" s="7" customFormat="1" ht="15" customHeight="1">
      <c r="A40" s="18">
        <v>31</v>
      </c>
      <c r="B40" s="24" t="s">
        <v>38</v>
      </c>
      <c r="C40" s="69">
        <v>460</v>
      </c>
      <c r="D40" s="68">
        <v>160</v>
      </c>
      <c r="E40" s="66"/>
      <c r="F40" s="67"/>
      <c r="G40" s="66">
        <f t="shared" si="5"/>
        <v>460</v>
      </c>
      <c r="H40" s="67">
        <f t="shared" si="6"/>
        <v>160</v>
      </c>
      <c r="I40" s="69">
        <v>8</v>
      </c>
      <c r="J40" s="68">
        <v>355</v>
      </c>
      <c r="K40" s="66">
        <v>0</v>
      </c>
      <c r="L40" s="67">
        <v>0</v>
      </c>
      <c r="M40" s="66"/>
      <c r="N40" s="67"/>
      <c r="O40" s="66">
        <f t="shared" si="7"/>
        <v>0</v>
      </c>
      <c r="P40" s="67">
        <f t="shared" si="8"/>
        <v>0</v>
      </c>
      <c r="Q40" s="69">
        <v>5</v>
      </c>
      <c r="R40" s="68">
        <v>25</v>
      </c>
      <c r="S40" s="69">
        <v>1500</v>
      </c>
      <c r="T40" s="68">
        <v>50</v>
      </c>
      <c r="U40" s="18">
        <v>31</v>
      </c>
      <c r="V40" s="24" t="s">
        <v>38</v>
      </c>
      <c r="W40" s="69">
        <v>2</v>
      </c>
      <c r="X40" s="69">
        <v>120</v>
      </c>
      <c r="Y40" s="67">
        <v>0</v>
      </c>
      <c r="Z40" s="69">
        <v>2</v>
      </c>
      <c r="AA40" s="66">
        <v>0</v>
      </c>
      <c r="AB40" s="69">
        <v>9000</v>
      </c>
      <c r="AC40" s="66">
        <v>2500</v>
      </c>
      <c r="AD40" s="69">
        <v>200</v>
      </c>
      <c r="AE40" s="68">
        <v>35</v>
      </c>
      <c r="AF40" s="68"/>
      <c r="AG40" s="68"/>
      <c r="AH40" s="69">
        <v>500</v>
      </c>
      <c r="AI40" s="69">
        <v>200</v>
      </c>
      <c r="AJ40" s="69">
        <v>155</v>
      </c>
      <c r="AK40" s="69">
        <v>25</v>
      </c>
      <c r="AL40" s="68">
        <v>7</v>
      </c>
      <c r="AM40" s="69">
        <v>152</v>
      </c>
      <c r="AN40" s="68">
        <v>242</v>
      </c>
      <c r="AO40" s="18">
        <v>31</v>
      </c>
      <c r="AP40" s="24" t="s">
        <v>38</v>
      </c>
      <c r="AQ40" s="70">
        <v>300</v>
      </c>
      <c r="AR40" s="70">
        <v>20</v>
      </c>
      <c r="AS40" s="66"/>
      <c r="AT40" s="66"/>
      <c r="AU40" s="66"/>
      <c r="AV40" s="70">
        <v>10</v>
      </c>
      <c r="AW40" s="70">
        <v>1</v>
      </c>
      <c r="AX40" s="52"/>
    </row>
    <row r="41" spans="1:50" s="7" customFormat="1" ht="15" customHeight="1">
      <c r="A41" s="18">
        <v>32</v>
      </c>
      <c r="B41" s="24" t="s">
        <v>39</v>
      </c>
      <c r="C41" s="66"/>
      <c r="D41" s="67"/>
      <c r="E41" s="66">
        <v>38500</v>
      </c>
      <c r="F41" s="67">
        <v>265</v>
      </c>
      <c r="G41" s="66">
        <f t="shared" si="5"/>
        <v>38500</v>
      </c>
      <c r="H41" s="67">
        <f t="shared" si="6"/>
        <v>265</v>
      </c>
      <c r="I41" s="66">
        <v>3</v>
      </c>
      <c r="J41" s="67">
        <v>121</v>
      </c>
      <c r="K41" s="66">
        <v>18</v>
      </c>
      <c r="L41" s="67">
        <v>53</v>
      </c>
      <c r="M41" s="66"/>
      <c r="N41" s="67"/>
      <c r="O41" s="66">
        <f t="shared" si="7"/>
        <v>18</v>
      </c>
      <c r="P41" s="67">
        <f t="shared" si="8"/>
        <v>53</v>
      </c>
      <c r="Q41" s="77">
        <v>20</v>
      </c>
      <c r="R41" s="76">
        <v>60</v>
      </c>
      <c r="S41" s="66">
        <v>55000</v>
      </c>
      <c r="T41" s="67">
        <v>200</v>
      </c>
      <c r="U41" s="18">
        <v>32</v>
      </c>
      <c r="V41" s="24" t="s">
        <v>39</v>
      </c>
      <c r="W41" s="66">
        <v>62</v>
      </c>
      <c r="X41" s="66">
        <v>9500</v>
      </c>
      <c r="Y41" s="67"/>
      <c r="Z41" s="66">
        <v>31</v>
      </c>
      <c r="AA41" s="66"/>
      <c r="AB41" s="66">
        <v>3350</v>
      </c>
      <c r="AC41" s="66">
        <v>41000</v>
      </c>
      <c r="AD41" s="66">
        <v>1310</v>
      </c>
      <c r="AE41" s="67">
        <v>390</v>
      </c>
      <c r="AF41" s="67">
        <v>73</v>
      </c>
      <c r="AG41" s="67">
        <v>31</v>
      </c>
      <c r="AH41" s="66">
        <v>1300</v>
      </c>
      <c r="AI41" s="66">
        <v>3534</v>
      </c>
      <c r="AJ41" s="66">
        <v>2187</v>
      </c>
      <c r="AK41" s="66">
        <v>362</v>
      </c>
      <c r="AL41" s="67">
        <v>265</v>
      </c>
      <c r="AM41" s="66">
        <v>130</v>
      </c>
      <c r="AN41" s="67">
        <v>70</v>
      </c>
      <c r="AO41" s="18">
        <v>32</v>
      </c>
      <c r="AP41" s="24" t="s">
        <v>39</v>
      </c>
      <c r="AQ41" s="66">
        <v>3358</v>
      </c>
      <c r="AR41" s="66">
        <v>217</v>
      </c>
      <c r="AS41" s="66">
        <v>5115</v>
      </c>
      <c r="AT41" s="66">
        <v>1043</v>
      </c>
      <c r="AU41" s="66"/>
      <c r="AV41" s="66">
        <v>42</v>
      </c>
      <c r="AW41" s="66"/>
      <c r="AX41" s="51"/>
    </row>
    <row r="42" spans="1:50" s="7" customFormat="1" ht="15" customHeight="1">
      <c r="A42" s="18">
        <v>33</v>
      </c>
      <c r="B42" s="24" t="s">
        <v>40</v>
      </c>
      <c r="C42" s="70"/>
      <c r="D42" s="88"/>
      <c r="E42" s="70"/>
      <c r="F42" s="88"/>
      <c r="G42" s="66">
        <f t="shared" si="5"/>
        <v>0</v>
      </c>
      <c r="H42" s="67">
        <f t="shared" si="6"/>
        <v>0</v>
      </c>
      <c r="I42" s="70">
        <v>1</v>
      </c>
      <c r="J42" s="88">
        <v>20</v>
      </c>
      <c r="K42" s="70"/>
      <c r="L42" s="88"/>
      <c r="M42" s="70"/>
      <c r="N42" s="88"/>
      <c r="O42" s="66">
        <f t="shared" si="7"/>
        <v>0</v>
      </c>
      <c r="P42" s="67">
        <f t="shared" si="8"/>
        <v>0</v>
      </c>
      <c r="Q42" s="79"/>
      <c r="R42" s="80"/>
      <c r="S42" s="77">
        <v>0</v>
      </c>
      <c r="T42" s="88">
        <v>20</v>
      </c>
      <c r="U42" s="18">
        <v>33</v>
      </c>
      <c r="V42" s="24" t="s">
        <v>40</v>
      </c>
      <c r="W42" s="70">
        <v>1</v>
      </c>
      <c r="X42" s="70">
        <v>50</v>
      </c>
      <c r="Y42" s="88"/>
      <c r="Z42" s="70">
        <v>4</v>
      </c>
      <c r="AA42" s="70"/>
      <c r="AB42" s="77">
        <v>1436</v>
      </c>
      <c r="AC42" s="77">
        <v>0</v>
      </c>
      <c r="AD42" s="70">
        <v>50</v>
      </c>
      <c r="AE42" s="88">
        <v>10</v>
      </c>
      <c r="AF42" s="88">
        <v>130</v>
      </c>
      <c r="AG42" s="88">
        <v>390</v>
      </c>
      <c r="AH42" s="69">
        <v>500</v>
      </c>
      <c r="AI42" s="69">
        <v>2500</v>
      </c>
      <c r="AJ42" s="69">
        <v>1500</v>
      </c>
      <c r="AK42" s="69">
        <v>100</v>
      </c>
      <c r="AL42" s="68">
        <v>30</v>
      </c>
      <c r="AM42" s="69">
        <v>10</v>
      </c>
      <c r="AN42" s="68">
        <v>5</v>
      </c>
      <c r="AO42" s="18">
        <v>33</v>
      </c>
      <c r="AP42" s="24" t="s">
        <v>40</v>
      </c>
      <c r="AQ42" s="70">
        <v>240</v>
      </c>
      <c r="AR42" s="70">
        <v>55</v>
      </c>
      <c r="AS42" s="70">
        <v>957</v>
      </c>
      <c r="AT42" s="70">
        <v>186</v>
      </c>
      <c r="AU42" s="70">
        <v>132</v>
      </c>
      <c r="AV42" s="70">
        <v>24</v>
      </c>
      <c r="AW42" s="70">
        <v>0</v>
      </c>
      <c r="AX42" s="52"/>
    </row>
    <row r="43" spans="1:50" s="7" customFormat="1" ht="15" customHeight="1">
      <c r="A43" s="18">
        <v>34</v>
      </c>
      <c r="B43" s="24" t="s">
        <v>41</v>
      </c>
      <c r="C43" s="70"/>
      <c r="D43" s="88"/>
      <c r="E43" s="70">
        <v>500</v>
      </c>
      <c r="F43" s="88">
        <v>30</v>
      </c>
      <c r="G43" s="66">
        <f t="shared" si="5"/>
        <v>500</v>
      </c>
      <c r="H43" s="67">
        <f t="shared" si="6"/>
        <v>30</v>
      </c>
      <c r="I43" s="70">
        <v>6</v>
      </c>
      <c r="J43" s="88">
        <v>250</v>
      </c>
      <c r="K43" s="70">
        <v>45</v>
      </c>
      <c r="L43" s="88">
        <v>1800</v>
      </c>
      <c r="M43" s="70"/>
      <c r="N43" s="88"/>
      <c r="O43" s="66">
        <f t="shared" si="7"/>
        <v>45</v>
      </c>
      <c r="P43" s="67">
        <f t="shared" si="8"/>
        <v>1800</v>
      </c>
      <c r="Q43" s="70"/>
      <c r="R43" s="88"/>
      <c r="S43" s="70">
        <v>6000</v>
      </c>
      <c r="T43" s="88">
        <v>587</v>
      </c>
      <c r="U43" s="18">
        <v>34</v>
      </c>
      <c r="V43" s="24" t="s">
        <v>41</v>
      </c>
      <c r="W43" s="70">
        <v>5</v>
      </c>
      <c r="X43" s="70">
        <v>750</v>
      </c>
      <c r="Y43" s="88">
        <v>460</v>
      </c>
      <c r="Z43" s="70">
        <v>8</v>
      </c>
      <c r="AA43" s="70"/>
      <c r="AB43" s="70">
        <v>15200</v>
      </c>
      <c r="AC43" s="70">
        <v>80000</v>
      </c>
      <c r="AD43" s="70">
        <v>167</v>
      </c>
      <c r="AE43" s="88">
        <v>167</v>
      </c>
      <c r="AF43" s="88"/>
      <c r="AG43" s="88"/>
      <c r="AH43" s="70">
        <v>35000</v>
      </c>
      <c r="AI43" s="70">
        <v>25000</v>
      </c>
      <c r="AJ43" s="70">
        <v>24240</v>
      </c>
      <c r="AK43" s="70">
        <v>40</v>
      </c>
      <c r="AL43" s="88">
        <v>60</v>
      </c>
      <c r="AM43" s="70">
        <v>1033</v>
      </c>
      <c r="AN43" s="88">
        <v>1300</v>
      </c>
      <c r="AO43" s="18">
        <v>34</v>
      </c>
      <c r="AP43" s="24" t="s">
        <v>41</v>
      </c>
      <c r="AQ43" s="70">
        <v>1500</v>
      </c>
      <c r="AR43" s="70">
        <v>1120</v>
      </c>
      <c r="AS43" s="70">
        <v>3180</v>
      </c>
      <c r="AT43" s="70">
        <v>1480</v>
      </c>
      <c r="AU43" s="70">
        <v>120</v>
      </c>
      <c r="AV43" s="70">
        <v>21</v>
      </c>
      <c r="AW43" s="70"/>
      <c r="AX43" s="52"/>
    </row>
    <row r="44" spans="1:50" s="7" customFormat="1" ht="15" customHeight="1">
      <c r="A44" s="18">
        <v>35</v>
      </c>
      <c r="B44" s="24" t="s">
        <v>42</v>
      </c>
      <c r="C44" s="70"/>
      <c r="D44" s="88"/>
      <c r="E44" s="70">
        <v>233</v>
      </c>
      <c r="F44" s="88">
        <v>221</v>
      </c>
      <c r="G44" s="66">
        <f t="shared" si="5"/>
        <v>233</v>
      </c>
      <c r="H44" s="67">
        <f t="shared" si="6"/>
        <v>221</v>
      </c>
      <c r="I44" s="70"/>
      <c r="J44" s="88"/>
      <c r="K44" s="70"/>
      <c r="L44" s="88"/>
      <c r="M44" s="70"/>
      <c r="N44" s="88"/>
      <c r="O44" s="66">
        <f t="shared" si="7"/>
        <v>0</v>
      </c>
      <c r="P44" s="67">
        <f t="shared" si="8"/>
        <v>0</v>
      </c>
      <c r="Q44" s="70"/>
      <c r="R44" s="88"/>
      <c r="S44" s="70">
        <v>2000</v>
      </c>
      <c r="T44" s="88">
        <v>170</v>
      </c>
      <c r="U44" s="18">
        <v>35</v>
      </c>
      <c r="V44" s="24" t="s">
        <v>42</v>
      </c>
      <c r="W44" s="70">
        <v>3</v>
      </c>
      <c r="X44" s="70">
        <v>120</v>
      </c>
      <c r="Y44" s="103">
        <v>28664</v>
      </c>
      <c r="Z44" s="70"/>
      <c r="AA44" s="70"/>
      <c r="AB44" s="70">
        <v>975</v>
      </c>
      <c r="AC44" s="70">
        <v>300</v>
      </c>
      <c r="AD44" s="70">
        <v>2924</v>
      </c>
      <c r="AE44" s="88">
        <v>639.9</v>
      </c>
      <c r="AF44" s="88">
        <v>943</v>
      </c>
      <c r="AG44" s="88">
        <v>255</v>
      </c>
      <c r="AH44" s="70">
        <v>618</v>
      </c>
      <c r="AI44" s="70">
        <v>528</v>
      </c>
      <c r="AJ44" s="70">
        <v>354</v>
      </c>
      <c r="AK44" s="70">
        <v>1187</v>
      </c>
      <c r="AL44" s="88">
        <v>266</v>
      </c>
      <c r="AM44" s="70">
        <v>170</v>
      </c>
      <c r="AN44" s="88">
        <v>230</v>
      </c>
      <c r="AO44" s="18">
        <v>35</v>
      </c>
      <c r="AP44" s="24" t="s">
        <v>42</v>
      </c>
      <c r="AQ44" s="70">
        <v>1200</v>
      </c>
      <c r="AR44" s="70">
        <v>99</v>
      </c>
      <c r="AS44" s="70">
        <v>1194</v>
      </c>
      <c r="AT44" s="70">
        <v>118</v>
      </c>
      <c r="AU44" s="70">
        <v>37</v>
      </c>
      <c r="AV44" s="70">
        <v>2</v>
      </c>
      <c r="AW44" s="70"/>
      <c r="AX44" s="52"/>
    </row>
    <row r="45" spans="1:50" s="16" customFormat="1" ht="15" customHeight="1">
      <c r="A45" s="19">
        <v>36</v>
      </c>
      <c r="B45" s="30" t="s">
        <v>43</v>
      </c>
      <c r="C45" s="70">
        <v>0</v>
      </c>
      <c r="D45" s="88">
        <v>0</v>
      </c>
      <c r="E45" s="70">
        <v>1335</v>
      </c>
      <c r="F45" s="88">
        <v>45</v>
      </c>
      <c r="G45" s="66">
        <f t="shared" si="5"/>
        <v>1335</v>
      </c>
      <c r="H45" s="67">
        <f t="shared" si="6"/>
        <v>45</v>
      </c>
      <c r="I45" s="70">
        <v>6</v>
      </c>
      <c r="J45" s="88">
        <v>197</v>
      </c>
      <c r="K45" s="70">
        <v>7</v>
      </c>
      <c r="L45" s="88">
        <v>9.5</v>
      </c>
      <c r="M45" s="70"/>
      <c r="N45" s="88"/>
      <c r="O45" s="66">
        <f t="shared" si="7"/>
        <v>7</v>
      </c>
      <c r="P45" s="67">
        <f t="shared" si="8"/>
        <v>9.5</v>
      </c>
      <c r="Q45" s="70">
        <v>0</v>
      </c>
      <c r="R45" s="88">
        <v>0</v>
      </c>
      <c r="S45" s="70">
        <v>8135</v>
      </c>
      <c r="T45" s="88">
        <v>448</v>
      </c>
      <c r="U45" s="19">
        <v>36</v>
      </c>
      <c r="V45" s="30" t="s">
        <v>43</v>
      </c>
      <c r="W45" s="70">
        <v>3</v>
      </c>
      <c r="X45" s="70">
        <v>567</v>
      </c>
      <c r="Y45" s="88">
        <v>25</v>
      </c>
      <c r="Z45" s="70">
        <v>1</v>
      </c>
      <c r="AA45" s="70">
        <v>0</v>
      </c>
      <c r="AB45" s="70">
        <v>5560</v>
      </c>
      <c r="AC45" s="70">
        <v>3753</v>
      </c>
      <c r="AD45" s="70">
        <v>2598</v>
      </c>
      <c r="AE45" s="88">
        <v>656</v>
      </c>
      <c r="AF45" s="88">
        <v>855</v>
      </c>
      <c r="AG45" s="88">
        <v>300</v>
      </c>
      <c r="AH45" s="70">
        <v>2106</v>
      </c>
      <c r="AI45" s="70">
        <v>2262</v>
      </c>
      <c r="AJ45" s="70">
        <v>872</v>
      </c>
      <c r="AK45" s="70">
        <v>821</v>
      </c>
      <c r="AL45" s="88">
        <v>117</v>
      </c>
      <c r="AM45" s="70">
        <v>265</v>
      </c>
      <c r="AN45" s="88">
        <v>106</v>
      </c>
      <c r="AO45" s="19">
        <v>36</v>
      </c>
      <c r="AP45" s="30" t="s">
        <v>43</v>
      </c>
      <c r="AQ45" s="70">
        <v>2879</v>
      </c>
      <c r="AR45" s="70">
        <v>167</v>
      </c>
      <c r="AS45" s="70">
        <v>3418</v>
      </c>
      <c r="AT45" s="70">
        <v>331</v>
      </c>
      <c r="AU45" s="70">
        <v>124</v>
      </c>
      <c r="AV45" s="70">
        <v>24</v>
      </c>
      <c r="AW45" s="70">
        <v>1</v>
      </c>
      <c r="AX45" s="52"/>
    </row>
    <row r="46" spans="1:50" s="17" customFormat="1" ht="15" customHeight="1">
      <c r="A46" s="18">
        <v>37</v>
      </c>
      <c r="B46" s="23" t="s">
        <v>44</v>
      </c>
      <c r="C46" s="82">
        <v>7420</v>
      </c>
      <c r="D46" s="83">
        <v>1333</v>
      </c>
      <c r="E46" s="82">
        <v>15209</v>
      </c>
      <c r="F46" s="83">
        <v>266</v>
      </c>
      <c r="G46" s="66">
        <f t="shared" si="5"/>
        <v>22629</v>
      </c>
      <c r="H46" s="67">
        <f t="shared" si="6"/>
        <v>1599</v>
      </c>
      <c r="I46" s="70">
        <v>21</v>
      </c>
      <c r="J46" s="88">
        <v>543</v>
      </c>
      <c r="K46" s="70">
        <v>119</v>
      </c>
      <c r="L46" s="88">
        <v>261</v>
      </c>
      <c r="M46" s="70"/>
      <c r="N46" s="88"/>
      <c r="O46" s="66">
        <f t="shared" si="7"/>
        <v>119</v>
      </c>
      <c r="P46" s="67">
        <f t="shared" si="8"/>
        <v>261</v>
      </c>
      <c r="Q46" s="70">
        <v>24</v>
      </c>
      <c r="R46" s="88">
        <v>83</v>
      </c>
      <c r="S46" s="70">
        <v>8400</v>
      </c>
      <c r="T46" s="88">
        <v>1879</v>
      </c>
      <c r="U46" s="18">
        <v>37</v>
      </c>
      <c r="V46" s="23" t="s">
        <v>44</v>
      </c>
      <c r="W46" s="70">
        <v>61</v>
      </c>
      <c r="X46" s="70">
        <v>3157</v>
      </c>
      <c r="Y46" s="88">
        <v>868</v>
      </c>
      <c r="Z46" s="70">
        <v>26</v>
      </c>
      <c r="AA46" s="70">
        <v>0</v>
      </c>
      <c r="AB46" s="70">
        <v>6723</v>
      </c>
      <c r="AC46" s="70">
        <v>22837</v>
      </c>
      <c r="AD46" s="70">
        <v>1720</v>
      </c>
      <c r="AE46" s="88">
        <v>1924</v>
      </c>
      <c r="AF46" s="88">
        <v>827</v>
      </c>
      <c r="AG46" s="88">
        <v>67</v>
      </c>
      <c r="AH46" s="70">
        <v>2490</v>
      </c>
      <c r="AI46" s="70">
        <v>1994</v>
      </c>
      <c r="AJ46" s="70">
        <v>1314</v>
      </c>
      <c r="AK46" s="70">
        <v>1252</v>
      </c>
      <c r="AL46" s="88">
        <v>275</v>
      </c>
      <c r="AM46" s="70">
        <v>446</v>
      </c>
      <c r="AN46" s="88">
        <v>314</v>
      </c>
      <c r="AO46" s="18">
        <v>37</v>
      </c>
      <c r="AP46" s="23" t="s">
        <v>44</v>
      </c>
      <c r="AQ46" s="70">
        <v>2305</v>
      </c>
      <c r="AR46" s="70">
        <v>325</v>
      </c>
      <c r="AS46" s="70">
        <v>8227</v>
      </c>
      <c r="AT46" s="70">
        <v>562</v>
      </c>
      <c r="AU46" s="70">
        <v>225</v>
      </c>
      <c r="AV46" s="70">
        <v>20</v>
      </c>
      <c r="AW46" s="70">
        <v>0</v>
      </c>
      <c r="AX46" s="52"/>
    </row>
    <row r="47" spans="1:50" s="7" customFormat="1" ht="15" customHeight="1">
      <c r="A47" s="18">
        <v>38</v>
      </c>
      <c r="B47" s="23" t="s">
        <v>45</v>
      </c>
      <c r="C47" s="70">
        <v>1500</v>
      </c>
      <c r="D47" s="88">
        <v>1700</v>
      </c>
      <c r="E47" s="70">
        <v>12500</v>
      </c>
      <c r="F47" s="88">
        <v>250</v>
      </c>
      <c r="G47" s="66">
        <f t="shared" si="5"/>
        <v>14000</v>
      </c>
      <c r="H47" s="67">
        <f t="shared" si="6"/>
        <v>1950</v>
      </c>
      <c r="I47" s="70">
        <v>14</v>
      </c>
      <c r="J47" s="88">
        <v>560</v>
      </c>
      <c r="K47" s="70">
        <v>1</v>
      </c>
      <c r="L47" s="88">
        <v>80</v>
      </c>
      <c r="M47" s="70"/>
      <c r="N47" s="88"/>
      <c r="O47" s="66">
        <f t="shared" si="7"/>
        <v>1</v>
      </c>
      <c r="P47" s="67">
        <f t="shared" si="8"/>
        <v>80</v>
      </c>
      <c r="Q47" s="70">
        <v>6</v>
      </c>
      <c r="R47" s="88">
        <v>42</v>
      </c>
      <c r="S47" s="70">
        <v>7500</v>
      </c>
      <c r="T47" s="88">
        <v>120</v>
      </c>
      <c r="U47" s="18">
        <v>38</v>
      </c>
      <c r="V47" s="23" t="s">
        <v>45</v>
      </c>
      <c r="W47" s="70">
        <v>1</v>
      </c>
      <c r="X47" s="70">
        <v>75</v>
      </c>
      <c r="Y47" s="80">
        <v>2300</v>
      </c>
      <c r="Z47" s="70"/>
      <c r="AA47" s="70"/>
      <c r="AB47" s="70"/>
      <c r="AC47" s="70">
        <v>27800</v>
      </c>
      <c r="AD47" s="70">
        <v>238</v>
      </c>
      <c r="AE47" s="88">
        <v>65.5</v>
      </c>
      <c r="AF47" s="88">
        <v>65</v>
      </c>
      <c r="AG47" s="88">
        <v>42</v>
      </c>
      <c r="AH47" s="70">
        <v>1100</v>
      </c>
      <c r="AI47" s="70">
        <v>1650</v>
      </c>
      <c r="AJ47" s="70">
        <v>1070</v>
      </c>
      <c r="AK47" s="70">
        <v>545</v>
      </c>
      <c r="AL47" s="88">
        <v>174.8</v>
      </c>
      <c r="AM47" s="70">
        <v>280</v>
      </c>
      <c r="AN47" s="88">
        <v>125</v>
      </c>
      <c r="AO47" s="18">
        <v>38</v>
      </c>
      <c r="AP47" s="23" t="s">
        <v>45</v>
      </c>
      <c r="AQ47" s="70">
        <v>770</v>
      </c>
      <c r="AR47" s="70">
        <v>85</v>
      </c>
      <c r="AS47" s="70">
        <v>3680</v>
      </c>
      <c r="AT47" s="70">
        <v>260</v>
      </c>
      <c r="AU47" s="70">
        <v>85</v>
      </c>
      <c r="AV47" s="70">
        <v>5</v>
      </c>
      <c r="AW47" s="70">
        <v>0</v>
      </c>
      <c r="AX47" s="52"/>
    </row>
    <row r="48" spans="1:50" s="7" customFormat="1" ht="15" customHeight="1">
      <c r="A48" s="18">
        <v>39</v>
      </c>
      <c r="B48" s="23" t="s">
        <v>71</v>
      </c>
      <c r="C48" s="79"/>
      <c r="D48" s="80"/>
      <c r="E48" s="79">
        <v>24000</v>
      </c>
      <c r="F48" s="80"/>
      <c r="G48" s="66">
        <f t="shared" si="5"/>
        <v>24000</v>
      </c>
      <c r="H48" s="67">
        <f t="shared" si="6"/>
        <v>0</v>
      </c>
      <c r="I48" s="79">
        <v>15</v>
      </c>
      <c r="J48" s="80">
        <v>750</v>
      </c>
      <c r="K48" s="79">
        <v>5</v>
      </c>
      <c r="L48" s="80">
        <v>125</v>
      </c>
      <c r="M48" s="79">
        <v>0</v>
      </c>
      <c r="N48" s="79">
        <v>0</v>
      </c>
      <c r="O48" s="66">
        <f t="shared" si="7"/>
        <v>5</v>
      </c>
      <c r="P48" s="67">
        <f t="shared" si="8"/>
        <v>125</v>
      </c>
      <c r="Q48" s="79">
        <v>40</v>
      </c>
      <c r="R48" s="80">
        <v>200</v>
      </c>
      <c r="S48" s="79">
        <v>2000</v>
      </c>
      <c r="T48" s="80">
        <v>25</v>
      </c>
      <c r="U48" s="18">
        <v>39</v>
      </c>
      <c r="V48" s="23" t="s">
        <v>71</v>
      </c>
      <c r="W48" s="79">
        <v>5</v>
      </c>
      <c r="X48" s="79">
        <v>230</v>
      </c>
      <c r="Y48" s="80">
        <v>40</v>
      </c>
      <c r="Z48" s="79">
        <v>1</v>
      </c>
      <c r="AA48" s="79">
        <v>2</v>
      </c>
      <c r="AB48" s="79">
        <v>2102</v>
      </c>
      <c r="AC48" s="79">
        <v>8000</v>
      </c>
      <c r="AD48" s="79">
        <v>1049</v>
      </c>
      <c r="AE48" s="80">
        <v>315</v>
      </c>
      <c r="AF48" s="80">
        <v>594</v>
      </c>
      <c r="AG48" s="80">
        <v>203</v>
      </c>
      <c r="AH48" s="79">
        <v>823</v>
      </c>
      <c r="AI48" s="79">
        <v>2200</v>
      </c>
      <c r="AJ48" s="79">
        <v>1059</v>
      </c>
      <c r="AK48" s="79">
        <v>856</v>
      </c>
      <c r="AL48" s="80">
        <v>257</v>
      </c>
      <c r="AM48" s="79">
        <v>230</v>
      </c>
      <c r="AN48" s="80">
        <v>230</v>
      </c>
      <c r="AO48" s="18">
        <v>39</v>
      </c>
      <c r="AP48" s="23" t="s">
        <v>71</v>
      </c>
      <c r="AQ48" s="79">
        <v>630</v>
      </c>
      <c r="AR48" s="79">
        <v>200</v>
      </c>
      <c r="AS48" s="79">
        <v>9800</v>
      </c>
      <c r="AT48" s="79">
        <v>9876</v>
      </c>
      <c r="AU48" s="79"/>
      <c r="AV48" s="79">
        <v>4</v>
      </c>
      <c r="AW48" s="79">
        <v>1</v>
      </c>
      <c r="AX48" s="55"/>
    </row>
    <row r="49" spans="1:50" s="7" customFormat="1" ht="15" customHeight="1">
      <c r="A49" s="18">
        <v>40</v>
      </c>
      <c r="B49" s="23" t="s">
        <v>72</v>
      </c>
      <c r="C49" s="79">
        <v>250</v>
      </c>
      <c r="D49" s="80">
        <v>127</v>
      </c>
      <c r="E49" s="79">
        <v>0</v>
      </c>
      <c r="F49" s="80">
        <v>0</v>
      </c>
      <c r="G49" s="66">
        <f t="shared" si="5"/>
        <v>250</v>
      </c>
      <c r="H49" s="67">
        <f t="shared" si="6"/>
        <v>127</v>
      </c>
      <c r="I49" s="79">
        <v>10</v>
      </c>
      <c r="J49" s="80">
        <v>484.5</v>
      </c>
      <c r="K49" s="79">
        <v>0</v>
      </c>
      <c r="L49" s="80">
        <v>0</v>
      </c>
      <c r="M49" s="79">
        <v>0</v>
      </c>
      <c r="N49" s="79">
        <v>0</v>
      </c>
      <c r="O49" s="66">
        <f t="shared" si="7"/>
        <v>0</v>
      </c>
      <c r="P49" s="67">
        <f t="shared" si="8"/>
        <v>0</v>
      </c>
      <c r="Q49" s="79">
        <v>16</v>
      </c>
      <c r="R49" s="80">
        <v>18</v>
      </c>
      <c r="S49" s="79">
        <v>0</v>
      </c>
      <c r="T49" s="80">
        <v>214</v>
      </c>
      <c r="U49" s="18">
        <v>40</v>
      </c>
      <c r="V49" s="23" t="s">
        <v>72</v>
      </c>
      <c r="W49" s="79">
        <v>8</v>
      </c>
      <c r="X49" s="79">
        <v>358</v>
      </c>
      <c r="Y49" s="80">
        <v>2010.8</v>
      </c>
      <c r="Z49" s="79">
        <v>1</v>
      </c>
      <c r="AA49" s="79">
        <v>0</v>
      </c>
      <c r="AB49" s="79">
        <v>738</v>
      </c>
      <c r="AC49" s="79">
        <v>30000</v>
      </c>
      <c r="AD49" s="79">
        <v>1124</v>
      </c>
      <c r="AE49" s="80">
        <v>293.8</v>
      </c>
      <c r="AF49" s="80">
        <v>596</v>
      </c>
      <c r="AG49" s="80">
        <v>145</v>
      </c>
      <c r="AH49" s="79">
        <v>500</v>
      </c>
      <c r="AI49" s="79">
        <v>755</v>
      </c>
      <c r="AJ49" s="79">
        <v>619</v>
      </c>
      <c r="AK49" s="79">
        <v>255</v>
      </c>
      <c r="AL49" s="80">
        <v>348.3</v>
      </c>
      <c r="AM49" s="79">
        <v>158</v>
      </c>
      <c r="AN49" s="80">
        <v>60.5</v>
      </c>
      <c r="AO49" s="18">
        <v>40</v>
      </c>
      <c r="AP49" s="23" t="s">
        <v>72</v>
      </c>
      <c r="AQ49" s="79">
        <v>86.5</v>
      </c>
      <c r="AR49" s="79">
        <v>169</v>
      </c>
      <c r="AS49" s="79">
        <v>5108</v>
      </c>
      <c r="AT49" s="79">
        <v>705</v>
      </c>
      <c r="AU49" s="79">
        <v>220</v>
      </c>
      <c r="AV49" s="79">
        <v>8</v>
      </c>
      <c r="AW49" s="79">
        <v>1</v>
      </c>
      <c r="AX49" s="55"/>
    </row>
    <row r="50" spans="1:50" s="7" customFormat="1" ht="15" customHeight="1">
      <c r="A50" s="18">
        <v>41</v>
      </c>
      <c r="B50" s="23" t="s">
        <v>73</v>
      </c>
      <c r="C50" s="79"/>
      <c r="D50" s="80"/>
      <c r="E50" s="79">
        <v>1500</v>
      </c>
      <c r="F50" s="80">
        <v>120</v>
      </c>
      <c r="G50" s="66">
        <f t="shared" si="5"/>
        <v>1500</v>
      </c>
      <c r="H50" s="67">
        <f t="shared" si="6"/>
        <v>120</v>
      </c>
      <c r="I50" s="79">
        <v>1</v>
      </c>
      <c r="J50" s="80">
        <v>30</v>
      </c>
      <c r="K50" s="79">
        <v>0</v>
      </c>
      <c r="L50" s="80">
        <v>0</v>
      </c>
      <c r="M50" s="79">
        <v>0</v>
      </c>
      <c r="N50" s="79">
        <v>0</v>
      </c>
      <c r="O50" s="66">
        <f t="shared" si="7"/>
        <v>0</v>
      </c>
      <c r="P50" s="67">
        <f t="shared" si="8"/>
        <v>0</v>
      </c>
      <c r="Q50" s="79">
        <v>2</v>
      </c>
      <c r="R50" s="80">
        <v>12</v>
      </c>
      <c r="S50" s="79">
        <v>2000</v>
      </c>
      <c r="T50" s="80">
        <v>27</v>
      </c>
      <c r="U50" s="18">
        <v>41</v>
      </c>
      <c r="V50" s="23" t="s">
        <v>73</v>
      </c>
      <c r="W50" s="79">
        <v>12</v>
      </c>
      <c r="X50" s="79">
        <v>1660</v>
      </c>
      <c r="Y50" s="80">
        <v>315</v>
      </c>
      <c r="Z50" s="79">
        <v>1</v>
      </c>
      <c r="AA50" s="79">
        <v>1</v>
      </c>
      <c r="AB50" s="79">
        <v>550</v>
      </c>
      <c r="AC50" s="79">
        <v>7000</v>
      </c>
      <c r="AD50" s="79">
        <v>60</v>
      </c>
      <c r="AE50" s="80">
        <v>90</v>
      </c>
      <c r="AF50" s="80">
        <v>50</v>
      </c>
      <c r="AG50" s="80">
        <v>10</v>
      </c>
      <c r="AH50" s="79">
        <v>200</v>
      </c>
      <c r="AI50" s="79">
        <v>1000</v>
      </c>
      <c r="AJ50" s="79">
        <v>796</v>
      </c>
      <c r="AK50" s="79"/>
      <c r="AL50" s="80">
        <v>27</v>
      </c>
      <c r="AM50" s="79">
        <v>300</v>
      </c>
      <c r="AN50" s="80">
        <v>60</v>
      </c>
      <c r="AO50" s="18">
        <v>41</v>
      </c>
      <c r="AP50" s="23" t="s">
        <v>73</v>
      </c>
      <c r="AQ50" s="79">
        <v>1400</v>
      </c>
      <c r="AR50" s="79">
        <v>220</v>
      </c>
      <c r="AS50" s="79">
        <v>3241</v>
      </c>
      <c r="AT50" s="79">
        <v>356</v>
      </c>
      <c r="AU50" s="79">
        <v>79</v>
      </c>
      <c r="AV50" s="79"/>
      <c r="AW50" s="79">
        <v>0</v>
      </c>
      <c r="AX50" s="55"/>
    </row>
    <row r="51" spans="1:50" s="7" customFormat="1" ht="15" customHeight="1">
      <c r="A51" s="18">
        <v>42</v>
      </c>
      <c r="B51" s="13" t="s">
        <v>69</v>
      </c>
      <c r="C51" s="79"/>
      <c r="D51" s="80"/>
      <c r="E51" s="79">
        <v>2500</v>
      </c>
      <c r="F51" s="80">
        <v>500</v>
      </c>
      <c r="G51" s="66">
        <f t="shared" si="5"/>
        <v>2500</v>
      </c>
      <c r="H51" s="67">
        <f t="shared" si="6"/>
        <v>500</v>
      </c>
      <c r="I51" s="79">
        <v>0</v>
      </c>
      <c r="J51" s="80">
        <v>0</v>
      </c>
      <c r="K51" s="79">
        <v>0</v>
      </c>
      <c r="L51" s="80">
        <v>0</v>
      </c>
      <c r="M51" s="79">
        <v>0</v>
      </c>
      <c r="N51" s="79">
        <v>0</v>
      </c>
      <c r="O51" s="66">
        <f t="shared" si="7"/>
        <v>0</v>
      </c>
      <c r="P51" s="67">
        <f t="shared" si="8"/>
        <v>0</v>
      </c>
      <c r="Q51" s="79">
        <v>20</v>
      </c>
      <c r="R51" s="80">
        <v>10</v>
      </c>
      <c r="S51" s="79">
        <v>3000</v>
      </c>
      <c r="T51" s="80">
        <v>50</v>
      </c>
      <c r="U51" s="18">
        <v>42</v>
      </c>
      <c r="V51" s="13" t="s">
        <v>69</v>
      </c>
      <c r="W51" s="79">
        <v>0</v>
      </c>
      <c r="X51" s="79">
        <v>0</v>
      </c>
      <c r="Y51" s="80">
        <v>224</v>
      </c>
      <c r="Z51" s="79">
        <v>0</v>
      </c>
      <c r="AA51" s="79">
        <v>0</v>
      </c>
      <c r="AB51" s="79">
        <v>300</v>
      </c>
      <c r="AC51" s="79">
        <v>4500</v>
      </c>
      <c r="AD51" s="79">
        <v>625</v>
      </c>
      <c r="AE51" s="80">
        <v>700</v>
      </c>
      <c r="AF51" s="80">
        <v>187</v>
      </c>
      <c r="AG51" s="80">
        <v>131</v>
      </c>
      <c r="AH51" s="79">
        <v>1000</v>
      </c>
      <c r="AI51" s="79">
        <v>500</v>
      </c>
      <c r="AJ51" s="79">
        <v>257</v>
      </c>
      <c r="AK51" s="79">
        <v>150</v>
      </c>
      <c r="AL51" s="80">
        <v>150</v>
      </c>
      <c r="AM51" s="79">
        <v>25</v>
      </c>
      <c r="AN51" s="80">
        <v>7.5</v>
      </c>
      <c r="AO51" s="18">
        <v>42</v>
      </c>
      <c r="AP51" s="13" t="s">
        <v>69</v>
      </c>
      <c r="AQ51" s="79">
        <v>0</v>
      </c>
      <c r="AR51" s="79">
        <v>0</v>
      </c>
      <c r="AS51" s="79">
        <v>3076</v>
      </c>
      <c r="AT51" s="79">
        <v>387</v>
      </c>
      <c r="AU51" s="79">
        <v>253</v>
      </c>
      <c r="AV51" s="79">
        <v>102</v>
      </c>
      <c r="AW51" s="79"/>
      <c r="AX51" s="55"/>
    </row>
    <row r="52" spans="1:50" s="7" customFormat="1" ht="15" customHeight="1">
      <c r="A52" s="18">
        <v>43</v>
      </c>
      <c r="B52" s="13" t="s">
        <v>74</v>
      </c>
      <c r="C52" s="79"/>
      <c r="D52" s="80"/>
      <c r="E52" s="79">
        <v>7400</v>
      </c>
      <c r="F52" s="80">
        <v>186</v>
      </c>
      <c r="G52" s="66">
        <f t="shared" si="5"/>
        <v>7400</v>
      </c>
      <c r="H52" s="67">
        <f t="shared" si="6"/>
        <v>186</v>
      </c>
      <c r="I52" s="79">
        <v>5</v>
      </c>
      <c r="J52" s="80">
        <v>310</v>
      </c>
      <c r="K52" s="79">
        <v>0</v>
      </c>
      <c r="L52" s="80">
        <v>0</v>
      </c>
      <c r="M52" s="79">
        <v>0</v>
      </c>
      <c r="N52" s="79">
        <v>0</v>
      </c>
      <c r="O52" s="66">
        <f t="shared" si="7"/>
        <v>0</v>
      </c>
      <c r="P52" s="67">
        <f t="shared" si="8"/>
        <v>0</v>
      </c>
      <c r="Q52" s="79">
        <v>10</v>
      </c>
      <c r="R52" s="80">
        <v>64</v>
      </c>
      <c r="S52" s="79">
        <v>4500</v>
      </c>
      <c r="T52" s="80">
        <v>25</v>
      </c>
      <c r="U52" s="18">
        <v>43</v>
      </c>
      <c r="V52" s="13" t="s">
        <v>74</v>
      </c>
      <c r="W52" s="79">
        <v>6</v>
      </c>
      <c r="X52" s="79">
        <v>721</v>
      </c>
      <c r="Y52" s="80">
        <v>304</v>
      </c>
      <c r="Z52" s="79">
        <v>3</v>
      </c>
      <c r="AA52" s="79">
        <v>8</v>
      </c>
      <c r="AB52" s="79">
        <v>3450</v>
      </c>
      <c r="AC52" s="79">
        <v>4701</v>
      </c>
      <c r="AD52" s="79">
        <v>99</v>
      </c>
      <c r="AE52" s="80">
        <v>30.2</v>
      </c>
      <c r="AF52" s="80">
        <v>94</v>
      </c>
      <c r="AG52" s="80">
        <v>68</v>
      </c>
      <c r="AH52" s="79">
        <v>120</v>
      </c>
      <c r="AI52" s="79">
        <v>0</v>
      </c>
      <c r="AJ52" s="79">
        <v>0</v>
      </c>
      <c r="AK52" s="79">
        <v>76</v>
      </c>
      <c r="AL52" s="80">
        <v>49</v>
      </c>
      <c r="AM52" s="79">
        <v>38</v>
      </c>
      <c r="AN52" s="80">
        <v>22.5</v>
      </c>
      <c r="AO52" s="18">
        <v>43</v>
      </c>
      <c r="AP52" s="13" t="s">
        <v>74</v>
      </c>
      <c r="AQ52" s="79">
        <v>5350</v>
      </c>
      <c r="AR52" s="79">
        <v>80</v>
      </c>
      <c r="AS52" s="79">
        <v>1254</v>
      </c>
      <c r="AT52" s="79">
        <v>91</v>
      </c>
      <c r="AU52" s="79">
        <v>45</v>
      </c>
      <c r="AV52" s="79">
        <v>8</v>
      </c>
      <c r="AW52" s="79">
        <v>1</v>
      </c>
      <c r="AX52" s="55"/>
    </row>
    <row r="53" spans="1:50" s="7" customFormat="1" ht="15" customHeight="1">
      <c r="A53" s="18">
        <v>44</v>
      </c>
      <c r="B53" s="13" t="s">
        <v>70</v>
      </c>
      <c r="C53" s="79"/>
      <c r="D53" s="80"/>
      <c r="E53" s="79">
        <v>10400</v>
      </c>
      <c r="F53" s="80">
        <v>1200</v>
      </c>
      <c r="G53" s="66">
        <f t="shared" si="5"/>
        <v>10400</v>
      </c>
      <c r="H53" s="67">
        <f t="shared" si="6"/>
        <v>1200</v>
      </c>
      <c r="I53" s="79">
        <v>10</v>
      </c>
      <c r="J53" s="80">
        <v>580</v>
      </c>
      <c r="K53" s="79">
        <v>1</v>
      </c>
      <c r="L53" s="80">
        <v>30</v>
      </c>
      <c r="M53" s="79">
        <v>0</v>
      </c>
      <c r="N53" s="79">
        <v>0</v>
      </c>
      <c r="O53" s="66">
        <f t="shared" si="7"/>
        <v>1</v>
      </c>
      <c r="P53" s="67">
        <f t="shared" si="8"/>
        <v>30</v>
      </c>
      <c r="Q53" s="79">
        <v>8</v>
      </c>
      <c r="R53" s="80">
        <v>70</v>
      </c>
      <c r="S53" s="79">
        <v>0</v>
      </c>
      <c r="T53" s="80">
        <v>130</v>
      </c>
      <c r="U53" s="18">
        <v>44</v>
      </c>
      <c r="V53" s="13" t="s">
        <v>70</v>
      </c>
      <c r="W53" s="79">
        <v>39</v>
      </c>
      <c r="X53" s="79">
        <v>2576</v>
      </c>
      <c r="Y53" s="80">
        <v>3239</v>
      </c>
      <c r="Z53" s="79">
        <v>4</v>
      </c>
      <c r="AA53" s="79">
        <v>0</v>
      </c>
      <c r="AB53" s="79">
        <v>2365</v>
      </c>
      <c r="AC53" s="79">
        <v>9500</v>
      </c>
      <c r="AD53" s="79">
        <v>958</v>
      </c>
      <c r="AE53" s="80">
        <v>350</v>
      </c>
      <c r="AF53" s="80">
        <v>1270</v>
      </c>
      <c r="AG53" s="80">
        <v>944</v>
      </c>
      <c r="AH53" s="79">
        <v>6765</v>
      </c>
      <c r="AI53" s="79">
        <v>1381</v>
      </c>
      <c r="AJ53" s="79">
        <v>825</v>
      </c>
      <c r="AK53" s="79">
        <v>686</v>
      </c>
      <c r="AL53" s="80">
        <v>345</v>
      </c>
      <c r="AM53" s="79">
        <v>935</v>
      </c>
      <c r="AN53" s="80">
        <v>450</v>
      </c>
      <c r="AO53" s="18">
        <v>44</v>
      </c>
      <c r="AP53" s="13" t="s">
        <v>70</v>
      </c>
      <c r="AQ53" s="79">
        <v>29035</v>
      </c>
      <c r="AR53" s="79">
        <v>1872</v>
      </c>
      <c r="AS53" s="79">
        <v>5798</v>
      </c>
      <c r="AT53" s="79">
        <v>562</v>
      </c>
      <c r="AU53" s="79">
        <v>145</v>
      </c>
      <c r="AV53" s="79">
        <v>72</v>
      </c>
      <c r="AW53" s="79">
        <v>0</v>
      </c>
      <c r="AX53" s="55"/>
    </row>
    <row r="54" spans="1:50" s="7" customFormat="1" ht="15" customHeight="1">
      <c r="A54" s="18">
        <v>45</v>
      </c>
      <c r="B54" s="12" t="s">
        <v>67</v>
      </c>
      <c r="C54" s="79"/>
      <c r="D54" s="80"/>
      <c r="E54" s="79"/>
      <c r="F54" s="80"/>
      <c r="G54" s="66">
        <f t="shared" si="5"/>
        <v>0</v>
      </c>
      <c r="H54" s="67">
        <f t="shared" si="6"/>
        <v>0</v>
      </c>
      <c r="I54" s="79"/>
      <c r="J54" s="80"/>
      <c r="K54" s="79"/>
      <c r="L54" s="80"/>
      <c r="M54" s="79"/>
      <c r="N54" s="79"/>
      <c r="O54" s="66">
        <f t="shared" si="7"/>
        <v>0</v>
      </c>
      <c r="P54" s="67">
        <f t="shared" si="8"/>
        <v>0</v>
      </c>
      <c r="Q54" s="79"/>
      <c r="R54" s="80"/>
      <c r="S54" s="79"/>
      <c r="T54" s="80"/>
      <c r="U54" s="18">
        <v>45</v>
      </c>
      <c r="V54" s="12" t="s">
        <v>67</v>
      </c>
      <c r="W54" s="79"/>
      <c r="X54" s="79"/>
      <c r="Y54" s="80"/>
      <c r="Z54" s="79"/>
      <c r="AA54" s="79"/>
      <c r="AB54" s="79"/>
      <c r="AC54" s="79"/>
      <c r="AD54" s="79"/>
      <c r="AE54" s="80"/>
      <c r="AF54" s="80">
        <v>0</v>
      </c>
      <c r="AG54" s="80">
        <v>0</v>
      </c>
      <c r="AH54" s="79"/>
      <c r="AI54" s="79"/>
      <c r="AJ54" s="79"/>
      <c r="AK54" s="79"/>
      <c r="AL54" s="80"/>
      <c r="AM54" s="79"/>
      <c r="AN54" s="80"/>
      <c r="AO54" s="18">
        <v>45</v>
      </c>
      <c r="AP54" s="12" t="s">
        <v>67</v>
      </c>
      <c r="AQ54" s="79"/>
      <c r="AR54" s="79"/>
      <c r="AS54" s="79"/>
      <c r="AT54" s="79"/>
      <c r="AU54" s="79"/>
      <c r="AV54" s="79"/>
      <c r="AW54" s="79"/>
      <c r="AX54" s="55"/>
    </row>
    <row r="55" spans="1:50" s="7" customFormat="1" ht="15" customHeight="1">
      <c r="A55" s="18">
        <v>46</v>
      </c>
      <c r="B55" s="13" t="s">
        <v>68</v>
      </c>
      <c r="C55" s="79"/>
      <c r="D55" s="80"/>
      <c r="E55" s="79">
        <v>500</v>
      </c>
      <c r="F55" s="80">
        <v>45</v>
      </c>
      <c r="G55" s="66">
        <f t="shared" si="5"/>
        <v>500</v>
      </c>
      <c r="H55" s="67">
        <f t="shared" si="6"/>
        <v>45</v>
      </c>
      <c r="I55" s="79">
        <v>33</v>
      </c>
      <c r="J55" s="80">
        <v>1072.6</v>
      </c>
      <c r="K55" s="79">
        <v>4</v>
      </c>
      <c r="L55" s="80">
        <v>10043</v>
      </c>
      <c r="M55" s="79"/>
      <c r="N55" s="79"/>
      <c r="O55" s="66">
        <f t="shared" si="7"/>
        <v>4</v>
      </c>
      <c r="P55" s="67">
        <f t="shared" si="8"/>
        <v>10043</v>
      </c>
      <c r="Q55" s="79">
        <v>0</v>
      </c>
      <c r="R55" s="80">
        <v>0</v>
      </c>
      <c r="S55" s="79">
        <v>0</v>
      </c>
      <c r="T55" s="80">
        <v>0</v>
      </c>
      <c r="U55" s="18">
        <v>46</v>
      </c>
      <c r="V55" s="13" t="s">
        <v>68</v>
      </c>
      <c r="W55" s="79">
        <v>14</v>
      </c>
      <c r="X55" s="79">
        <v>1303</v>
      </c>
      <c r="Y55" s="80">
        <v>9344.5</v>
      </c>
      <c r="Z55" s="79">
        <v>55</v>
      </c>
      <c r="AA55" s="79">
        <v>0</v>
      </c>
      <c r="AB55" s="79">
        <v>0</v>
      </c>
      <c r="AC55" s="79">
        <v>0</v>
      </c>
      <c r="AD55" s="79">
        <v>14597</v>
      </c>
      <c r="AE55" s="80">
        <v>3226.5</v>
      </c>
      <c r="AF55" s="80">
        <v>304</v>
      </c>
      <c r="AG55" s="80">
        <v>135</v>
      </c>
      <c r="AH55" s="79">
        <v>24368</v>
      </c>
      <c r="AI55" s="79">
        <v>12375</v>
      </c>
      <c r="AJ55" s="79">
        <v>14179</v>
      </c>
      <c r="AK55" s="79">
        <v>6776</v>
      </c>
      <c r="AL55" s="80">
        <v>7739</v>
      </c>
      <c r="AM55" s="79">
        <v>2957</v>
      </c>
      <c r="AN55" s="80">
        <v>3304.9</v>
      </c>
      <c r="AO55" s="18">
        <v>46</v>
      </c>
      <c r="AP55" s="13" t="s">
        <v>68</v>
      </c>
      <c r="AQ55" s="79">
        <v>27270</v>
      </c>
      <c r="AR55" s="79">
        <v>8580</v>
      </c>
      <c r="AS55" s="79">
        <v>25244</v>
      </c>
      <c r="AT55" s="79">
        <v>7265</v>
      </c>
      <c r="AU55" s="79">
        <v>271</v>
      </c>
      <c r="AV55" s="79">
        <v>1</v>
      </c>
      <c r="AW55" s="79"/>
      <c r="AX55" s="55"/>
    </row>
    <row r="56" spans="1:50" s="7" customFormat="1" ht="15" customHeight="1">
      <c r="A56" s="18">
        <v>47</v>
      </c>
      <c r="B56" s="10" t="s">
        <v>75</v>
      </c>
      <c r="C56" s="79"/>
      <c r="D56" s="80"/>
      <c r="E56" s="79">
        <v>5000</v>
      </c>
      <c r="F56" s="80">
        <v>1500</v>
      </c>
      <c r="G56" s="66">
        <f t="shared" si="5"/>
        <v>5000</v>
      </c>
      <c r="H56" s="67">
        <f t="shared" si="6"/>
        <v>1500</v>
      </c>
      <c r="I56" s="79">
        <v>8</v>
      </c>
      <c r="J56" s="80">
        <v>350</v>
      </c>
      <c r="K56" s="79">
        <v>0</v>
      </c>
      <c r="L56" s="80">
        <v>0</v>
      </c>
      <c r="M56" s="79">
        <v>0</v>
      </c>
      <c r="N56" s="79">
        <v>0</v>
      </c>
      <c r="O56" s="66">
        <f t="shared" si="7"/>
        <v>0</v>
      </c>
      <c r="P56" s="67">
        <f t="shared" si="8"/>
        <v>0</v>
      </c>
      <c r="Q56" s="79">
        <v>0</v>
      </c>
      <c r="R56" s="80">
        <v>0</v>
      </c>
      <c r="S56" s="79">
        <v>5000</v>
      </c>
      <c r="T56" s="80">
        <v>800</v>
      </c>
      <c r="U56" s="18">
        <v>47</v>
      </c>
      <c r="V56" s="10" t="s">
        <v>75</v>
      </c>
      <c r="W56" s="79">
        <v>2</v>
      </c>
      <c r="X56" s="79">
        <v>100</v>
      </c>
      <c r="Y56" s="80">
        <v>0</v>
      </c>
      <c r="Z56" s="79">
        <v>2</v>
      </c>
      <c r="AA56" s="79">
        <v>0</v>
      </c>
      <c r="AB56" s="79">
        <v>2000</v>
      </c>
      <c r="AC56" s="79">
        <v>7000</v>
      </c>
      <c r="AD56" s="79">
        <v>2150</v>
      </c>
      <c r="AE56" s="80">
        <v>800</v>
      </c>
      <c r="AF56" s="80">
        <v>368</v>
      </c>
      <c r="AG56" s="80">
        <v>267</v>
      </c>
      <c r="AH56" s="79">
        <v>1800</v>
      </c>
      <c r="AI56" s="79">
        <v>1000</v>
      </c>
      <c r="AJ56" s="79">
        <v>800</v>
      </c>
      <c r="AK56" s="79">
        <v>1200</v>
      </c>
      <c r="AL56" s="80">
        <v>500</v>
      </c>
      <c r="AM56" s="79">
        <v>530</v>
      </c>
      <c r="AN56" s="80">
        <v>450</v>
      </c>
      <c r="AO56" s="18">
        <v>47</v>
      </c>
      <c r="AP56" s="10" t="s">
        <v>75</v>
      </c>
      <c r="AQ56" s="79">
        <v>5000</v>
      </c>
      <c r="AR56" s="79">
        <v>200</v>
      </c>
      <c r="AS56" s="79">
        <v>5840</v>
      </c>
      <c r="AT56" s="79">
        <v>385</v>
      </c>
      <c r="AU56" s="79">
        <v>250</v>
      </c>
      <c r="AV56" s="79">
        <v>22</v>
      </c>
      <c r="AW56" s="79">
        <v>1</v>
      </c>
      <c r="AX56" s="55"/>
    </row>
    <row r="57" spans="1:50" s="7" customFormat="1" ht="15" customHeight="1">
      <c r="A57" s="18">
        <v>48</v>
      </c>
      <c r="B57" s="10" t="s">
        <v>76</v>
      </c>
      <c r="C57" s="79"/>
      <c r="D57" s="80"/>
      <c r="E57" s="79">
        <v>17810</v>
      </c>
      <c r="F57" s="80">
        <v>12586</v>
      </c>
      <c r="G57" s="66">
        <f t="shared" si="5"/>
        <v>17810</v>
      </c>
      <c r="H57" s="67">
        <f t="shared" si="6"/>
        <v>12586</v>
      </c>
      <c r="I57" s="79">
        <v>8</v>
      </c>
      <c r="J57" s="80">
        <v>400</v>
      </c>
      <c r="K57" s="79">
        <v>3</v>
      </c>
      <c r="L57" s="80">
        <v>115</v>
      </c>
      <c r="M57" s="79">
        <v>0</v>
      </c>
      <c r="N57" s="79">
        <v>0</v>
      </c>
      <c r="O57" s="66">
        <f t="shared" si="7"/>
        <v>3</v>
      </c>
      <c r="P57" s="67">
        <f t="shared" si="8"/>
        <v>115</v>
      </c>
      <c r="Q57" s="79">
        <v>47</v>
      </c>
      <c r="R57" s="80">
        <v>23.5</v>
      </c>
      <c r="S57" s="79">
        <v>29605</v>
      </c>
      <c r="T57" s="80">
        <v>233</v>
      </c>
      <c r="U57" s="18">
        <v>48</v>
      </c>
      <c r="V57" s="10" t="s">
        <v>76</v>
      </c>
      <c r="W57" s="79">
        <v>20</v>
      </c>
      <c r="X57" s="79">
        <v>701</v>
      </c>
      <c r="Y57" s="80">
        <v>1284</v>
      </c>
      <c r="Z57" s="79">
        <v>5</v>
      </c>
      <c r="AA57" s="79">
        <v>0</v>
      </c>
      <c r="AB57" s="79">
        <v>2485</v>
      </c>
      <c r="AC57" s="79">
        <v>68401</v>
      </c>
      <c r="AD57" s="79">
        <v>2184</v>
      </c>
      <c r="AE57" s="80">
        <v>243</v>
      </c>
      <c r="AF57" s="80">
        <v>365</v>
      </c>
      <c r="AG57" s="80">
        <v>567</v>
      </c>
      <c r="AH57" s="79">
        <v>2300</v>
      </c>
      <c r="AI57" s="79">
        <v>1395</v>
      </c>
      <c r="AJ57" s="79">
        <v>1125</v>
      </c>
      <c r="AK57" s="79">
        <v>2544</v>
      </c>
      <c r="AL57" s="80">
        <v>181</v>
      </c>
      <c r="AM57" s="79">
        <v>220</v>
      </c>
      <c r="AN57" s="80">
        <v>106</v>
      </c>
      <c r="AO57" s="18">
        <v>48</v>
      </c>
      <c r="AP57" s="10" t="s">
        <v>76</v>
      </c>
      <c r="AQ57" s="79">
        <v>893</v>
      </c>
      <c r="AR57" s="79">
        <v>307</v>
      </c>
      <c r="AS57" s="79">
        <v>3660</v>
      </c>
      <c r="AT57" s="79">
        <v>196</v>
      </c>
      <c r="AU57" s="79">
        <v>45</v>
      </c>
      <c r="AV57" s="79">
        <v>54</v>
      </c>
      <c r="AW57" s="79">
        <v>14</v>
      </c>
      <c r="AX57" s="55"/>
    </row>
    <row r="58" spans="1:50" s="7" customFormat="1" ht="15" customHeight="1">
      <c r="A58" s="18">
        <v>49</v>
      </c>
      <c r="B58" s="115" t="s">
        <v>77</v>
      </c>
      <c r="C58" s="79">
        <v>500</v>
      </c>
      <c r="D58" s="80">
        <v>124</v>
      </c>
      <c r="E58" s="79">
        <v>0</v>
      </c>
      <c r="F58" s="80">
        <v>0</v>
      </c>
      <c r="G58" s="66">
        <f t="shared" si="5"/>
        <v>500</v>
      </c>
      <c r="H58" s="67">
        <f t="shared" si="6"/>
        <v>124</v>
      </c>
      <c r="I58" s="79">
        <v>7</v>
      </c>
      <c r="J58" s="80">
        <v>120</v>
      </c>
      <c r="K58" s="79">
        <v>0</v>
      </c>
      <c r="L58" s="80">
        <v>0</v>
      </c>
      <c r="M58" s="79">
        <v>0</v>
      </c>
      <c r="N58" s="79">
        <v>0</v>
      </c>
      <c r="O58" s="66">
        <f t="shared" si="7"/>
        <v>0</v>
      </c>
      <c r="P58" s="67">
        <f t="shared" si="8"/>
        <v>0</v>
      </c>
      <c r="Q58" s="79">
        <v>16</v>
      </c>
      <c r="R58" s="80">
        <v>30</v>
      </c>
      <c r="S58" s="79">
        <v>0</v>
      </c>
      <c r="T58" s="80">
        <v>309.6</v>
      </c>
      <c r="U58" s="18">
        <v>49</v>
      </c>
      <c r="V58" s="115" t="s">
        <v>77</v>
      </c>
      <c r="W58" s="79">
        <v>0</v>
      </c>
      <c r="X58" s="79">
        <v>0</v>
      </c>
      <c r="Y58" s="80">
        <v>0</v>
      </c>
      <c r="Z58" s="79">
        <v>3</v>
      </c>
      <c r="AA58" s="79">
        <v>0</v>
      </c>
      <c r="AB58" s="79"/>
      <c r="AC58" s="79">
        <v>700</v>
      </c>
      <c r="AD58" s="79">
        <v>39</v>
      </c>
      <c r="AE58" s="80">
        <v>20.5</v>
      </c>
      <c r="AF58" s="80">
        <v>344</v>
      </c>
      <c r="AG58" s="80">
        <v>219</v>
      </c>
      <c r="AH58" s="79">
        <v>600</v>
      </c>
      <c r="AI58" s="79">
        <v>700</v>
      </c>
      <c r="AJ58" s="79">
        <v>435</v>
      </c>
      <c r="AK58" s="79">
        <v>601</v>
      </c>
      <c r="AL58" s="80">
        <v>355.4</v>
      </c>
      <c r="AM58" s="79">
        <v>43</v>
      </c>
      <c r="AN58" s="80">
        <v>29.5</v>
      </c>
      <c r="AO58" s="18">
        <v>49</v>
      </c>
      <c r="AP58" s="115" t="s">
        <v>77</v>
      </c>
      <c r="AQ58" s="79">
        <v>607</v>
      </c>
      <c r="AR58" s="79">
        <v>104</v>
      </c>
      <c r="AS58" s="79">
        <v>3673</v>
      </c>
      <c r="AT58" s="79">
        <v>727</v>
      </c>
      <c r="AU58" s="79">
        <v>115</v>
      </c>
      <c r="AV58" s="79">
        <v>9</v>
      </c>
      <c r="AW58" s="79">
        <v>1</v>
      </c>
      <c r="AX58" s="55"/>
    </row>
    <row r="59" spans="1:50" s="7" customFormat="1" ht="15" customHeight="1">
      <c r="A59" s="18">
        <v>50</v>
      </c>
      <c r="B59" s="10" t="s">
        <v>84</v>
      </c>
      <c r="C59" s="79"/>
      <c r="D59" s="80"/>
      <c r="E59" s="79">
        <v>9890</v>
      </c>
      <c r="F59" s="80">
        <v>487</v>
      </c>
      <c r="G59" s="66">
        <f t="shared" si="5"/>
        <v>9890</v>
      </c>
      <c r="H59" s="67">
        <f t="shared" si="6"/>
        <v>487</v>
      </c>
      <c r="I59" s="79">
        <v>10</v>
      </c>
      <c r="J59" s="80">
        <v>510</v>
      </c>
      <c r="K59" s="79">
        <v>0</v>
      </c>
      <c r="L59" s="80">
        <v>0</v>
      </c>
      <c r="M59" s="79">
        <v>0</v>
      </c>
      <c r="N59" s="79">
        <v>0</v>
      </c>
      <c r="O59" s="66">
        <f t="shared" si="7"/>
        <v>0</v>
      </c>
      <c r="P59" s="67">
        <f t="shared" si="8"/>
        <v>0</v>
      </c>
      <c r="Q59" s="79">
        <v>1</v>
      </c>
      <c r="R59" s="80">
        <v>20</v>
      </c>
      <c r="S59" s="79">
        <v>5400</v>
      </c>
      <c r="T59" s="80">
        <v>679</v>
      </c>
      <c r="U59" s="18">
        <v>50</v>
      </c>
      <c r="V59" s="10" t="s">
        <v>84</v>
      </c>
      <c r="W59" s="79">
        <v>32</v>
      </c>
      <c r="X59" s="79">
        <v>3744</v>
      </c>
      <c r="Y59" s="80">
        <v>334</v>
      </c>
      <c r="Z59" s="79">
        <v>16</v>
      </c>
      <c r="AA59" s="79">
        <v>0</v>
      </c>
      <c r="AB59" s="79">
        <v>5403</v>
      </c>
      <c r="AC59" s="79">
        <v>0</v>
      </c>
      <c r="AD59" s="79">
        <v>440</v>
      </c>
      <c r="AE59" s="80">
        <v>164.2</v>
      </c>
      <c r="AF59" s="80">
        <v>0</v>
      </c>
      <c r="AG59" s="80">
        <v>0</v>
      </c>
      <c r="AH59" s="79">
        <v>2930</v>
      </c>
      <c r="AI59" s="79">
        <v>5236</v>
      </c>
      <c r="AJ59" s="79">
        <v>3489</v>
      </c>
      <c r="AK59" s="79">
        <v>152</v>
      </c>
      <c r="AL59" s="80">
        <v>165.2</v>
      </c>
      <c r="AM59" s="79">
        <v>503</v>
      </c>
      <c r="AN59" s="80">
        <v>367</v>
      </c>
      <c r="AO59" s="18">
        <v>50</v>
      </c>
      <c r="AP59" s="10" t="s">
        <v>84</v>
      </c>
      <c r="AQ59" s="79">
        <v>1219</v>
      </c>
      <c r="AR59" s="79">
        <v>1058</v>
      </c>
      <c r="AS59" s="79">
        <v>8737</v>
      </c>
      <c r="AT59" s="79">
        <v>2251</v>
      </c>
      <c r="AU59" s="79">
        <v>17</v>
      </c>
      <c r="AV59" s="79"/>
      <c r="AW59" s="79">
        <v>0</v>
      </c>
      <c r="AX59" s="55"/>
    </row>
    <row r="60" spans="1:50" s="7" customFormat="1" ht="15" customHeight="1">
      <c r="A60" s="18">
        <v>51</v>
      </c>
      <c r="B60" s="13" t="s">
        <v>46</v>
      </c>
      <c r="C60" s="70">
        <v>3500</v>
      </c>
      <c r="D60" s="88">
        <v>1180</v>
      </c>
      <c r="E60" s="69"/>
      <c r="F60" s="68"/>
      <c r="G60" s="66">
        <f t="shared" si="5"/>
        <v>3500</v>
      </c>
      <c r="H60" s="67">
        <f t="shared" si="6"/>
        <v>1180</v>
      </c>
      <c r="I60" s="70">
        <v>22</v>
      </c>
      <c r="J60" s="88">
        <v>860</v>
      </c>
      <c r="K60" s="69"/>
      <c r="L60" s="68"/>
      <c r="M60" s="69"/>
      <c r="N60" s="68"/>
      <c r="O60" s="66">
        <f t="shared" si="7"/>
        <v>0</v>
      </c>
      <c r="P60" s="67">
        <f t="shared" si="8"/>
        <v>0</v>
      </c>
      <c r="Q60" s="70">
        <v>8</v>
      </c>
      <c r="R60" s="88">
        <v>240</v>
      </c>
      <c r="S60" s="70">
        <v>5000</v>
      </c>
      <c r="T60" s="88">
        <v>580</v>
      </c>
      <c r="U60" s="18">
        <v>51</v>
      </c>
      <c r="V60" s="13" t="s">
        <v>46</v>
      </c>
      <c r="W60" s="70">
        <v>7</v>
      </c>
      <c r="X60" s="70">
        <v>820</v>
      </c>
      <c r="Y60" s="88">
        <v>1100</v>
      </c>
      <c r="Z60" s="70">
        <v>12</v>
      </c>
      <c r="AA60" s="70">
        <v>0</v>
      </c>
      <c r="AB60" s="70">
        <v>11760</v>
      </c>
      <c r="AC60" s="70">
        <v>900</v>
      </c>
      <c r="AD60" s="70">
        <v>1363</v>
      </c>
      <c r="AE60" s="88">
        <v>301</v>
      </c>
      <c r="AF60" s="88">
        <v>266</v>
      </c>
      <c r="AG60" s="88">
        <v>148</v>
      </c>
      <c r="AH60" s="70">
        <v>2465</v>
      </c>
      <c r="AI60" s="70">
        <v>1926</v>
      </c>
      <c r="AJ60" s="70">
        <v>1613</v>
      </c>
      <c r="AK60" s="70">
        <v>1135</v>
      </c>
      <c r="AL60" s="88">
        <v>295</v>
      </c>
      <c r="AM60" s="70">
        <v>313</v>
      </c>
      <c r="AN60" s="88">
        <v>148</v>
      </c>
      <c r="AO60" s="18">
        <v>51</v>
      </c>
      <c r="AP60" s="13" t="s">
        <v>46</v>
      </c>
      <c r="AQ60" s="70">
        <v>4160</v>
      </c>
      <c r="AR60" s="70">
        <v>2420</v>
      </c>
      <c r="AS60" s="70">
        <v>10500</v>
      </c>
      <c r="AT60" s="70">
        <v>445</v>
      </c>
      <c r="AU60" s="70">
        <v>85</v>
      </c>
      <c r="AV60" s="70">
        <v>3</v>
      </c>
      <c r="AW60" s="70">
        <v>0</v>
      </c>
      <c r="AX60" s="52"/>
    </row>
    <row r="61" spans="1:50" s="7" customFormat="1" ht="15" customHeight="1">
      <c r="A61" s="18">
        <v>52</v>
      </c>
      <c r="B61" s="12" t="s">
        <v>50</v>
      </c>
      <c r="C61" s="66"/>
      <c r="D61" s="67"/>
      <c r="E61" s="66">
        <v>5000</v>
      </c>
      <c r="F61" s="67">
        <v>450</v>
      </c>
      <c r="G61" s="66">
        <f t="shared" si="5"/>
        <v>5000</v>
      </c>
      <c r="H61" s="67">
        <f t="shared" si="6"/>
        <v>450</v>
      </c>
      <c r="I61" s="66">
        <v>5</v>
      </c>
      <c r="J61" s="67">
        <v>200</v>
      </c>
      <c r="K61" s="66"/>
      <c r="L61" s="67"/>
      <c r="M61" s="66"/>
      <c r="N61" s="67"/>
      <c r="O61" s="66">
        <f t="shared" si="7"/>
        <v>0</v>
      </c>
      <c r="P61" s="67">
        <f t="shared" si="8"/>
        <v>0</v>
      </c>
      <c r="Q61" s="66">
        <v>30</v>
      </c>
      <c r="R61" s="67">
        <v>250</v>
      </c>
      <c r="S61" s="71"/>
      <c r="T61" s="67">
        <v>25</v>
      </c>
      <c r="U61" s="18">
        <v>52</v>
      </c>
      <c r="V61" s="12" t="s">
        <v>50</v>
      </c>
      <c r="W61" s="66">
        <v>10</v>
      </c>
      <c r="X61" s="66">
        <v>450</v>
      </c>
      <c r="Y61" s="72">
        <v>20</v>
      </c>
      <c r="Z61" s="71">
        <v>5</v>
      </c>
      <c r="AA61" s="71"/>
      <c r="AB61" s="71">
        <v>500</v>
      </c>
      <c r="AC61" s="71">
        <v>10000</v>
      </c>
      <c r="AD61" s="66">
        <v>510</v>
      </c>
      <c r="AE61" s="67">
        <v>250</v>
      </c>
      <c r="AF61" s="67">
        <v>600</v>
      </c>
      <c r="AG61" s="67">
        <v>201</v>
      </c>
      <c r="AH61" s="71">
        <v>200</v>
      </c>
      <c r="AI61" s="71">
        <v>2000</v>
      </c>
      <c r="AJ61" s="71">
        <v>1000</v>
      </c>
      <c r="AK61" s="66">
        <v>140</v>
      </c>
      <c r="AL61" s="67">
        <v>70</v>
      </c>
      <c r="AM61" s="66">
        <v>500</v>
      </c>
      <c r="AN61" s="67">
        <v>250</v>
      </c>
      <c r="AO61" s="18">
        <v>52</v>
      </c>
      <c r="AP61" s="12" t="s">
        <v>50</v>
      </c>
      <c r="AQ61" s="70">
        <v>500</v>
      </c>
      <c r="AR61" s="70">
        <v>335</v>
      </c>
      <c r="AS61" s="70">
        <v>1000</v>
      </c>
      <c r="AT61" s="70">
        <v>150</v>
      </c>
      <c r="AU61" s="70">
        <v>100</v>
      </c>
      <c r="AV61" s="70">
        <v>3</v>
      </c>
      <c r="AW61" s="70">
        <v>1</v>
      </c>
      <c r="AX61" s="52"/>
    </row>
    <row r="62" spans="1:50" s="7" customFormat="1" ht="15" customHeight="1">
      <c r="A62" s="18">
        <v>53</v>
      </c>
      <c r="B62" s="13" t="s">
        <v>78</v>
      </c>
      <c r="C62" s="89"/>
      <c r="D62" s="90"/>
      <c r="E62" s="89">
        <v>6500</v>
      </c>
      <c r="F62" s="90">
        <v>37</v>
      </c>
      <c r="G62" s="66">
        <f t="shared" si="5"/>
        <v>6500</v>
      </c>
      <c r="H62" s="67">
        <f t="shared" si="6"/>
        <v>37</v>
      </c>
      <c r="I62" s="66">
        <f>3+1+1+1+1+2+8</f>
        <v>17</v>
      </c>
      <c r="J62" s="67">
        <f>170+7+30+20+15+35+410</f>
        <v>687</v>
      </c>
      <c r="K62" s="71"/>
      <c r="L62" s="72"/>
      <c r="M62" s="71"/>
      <c r="N62" s="72"/>
      <c r="O62" s="66">
        <f t="shared" si="7"/>
        <v>0</v>
      </c>
      <c r="P62" s="67">
        <f t="shared" si="8"/>
        <v>0</v>
      </c>
      <c r="Q62" s="71"/>
      <c r="R62" s="72"/>
      <c r="S62" s="71"/>
      <c r="T62" s="68">
        <f>100+55+76+1248+56+230</f>
        <v>1765</v>
      </c>
      <c r="U62" s="18">
        <v>53</v>
      </c>
      <c r="V62" s="13" t="s">
        <v>78</v>
      </c>
      <c r="W62" s="89">
        <f>17+10+11+15+7+0</f>
        <v>60</v>
      </c>
      <c r="X62" s="89">
        <f>856+250+425+446+350+0</f>
        <v>2327</v>
      </c>
      <c r="Y62" s="90">
        <f>113+122+850+60</f>
        <v>1145</v>
      </c>
      <c r="Z62" s="69">
        <v>6</v>
      </c>
      <c r="AA62" s="66"/>
      <c r="AB62" s="71"/>
      <c r="AC62" s="71"/>
      <c r="AD62" s="66">
        <f>32+372+115+11+9+11+32+7+10</f>
        <v>599</v>
      </c>
      <c r="AE62" s="67">
        <f>127+21.7+5.5+4.5+15.6+3.5+0</f>
        <v>177.79999999999998</v>
      </c>
      <c r="AF62" s="67">
        <v>441</v>
      </c>
      <c r="AG62" s="67">
        <v>135</v>
      </c>
      <c r="AH62" s="66">
        <f>722+400+38+300</f>
        <v>1460</v>
      </c>
      <c r="AI62" s="66">
        <f>186+359+222+300+350+0</f>
        <v>1417</v>
      </c>
      <c r="AJ62" s="66">
        <f>166+359+203+216+330+0</f>
        <v>1274</v>
      </c>
      <c r="AK62" s="66">
        <v>359</v>
      </c>
      <c r="AL62" s="76">
        <f>14+6+2.2+24+24.5+15.2+0.5+6</f>
        <v>92.4</v>
      </c>
      <c r="AM62" s="66">
        <f>14+19+16+57+6+55+215+90+1</f>
        <v>473</v>
      </c>
      <c r="AN62" s="67">
        <f>18+14+3+41+22+35.5+58.5+36.8+0.3</f>
        <v>229.10000000000002</v>
      </c>
      <c r="AO62" s="18">
        <v>53</v>
      </c>
      <c r="AP62" s="13" t="s">
        <v>78</v>
      </c>
      <c r="AQ62" s="70">
        <f>556+2500+600+101+100+120+1205+1800+0</f>
        <v>6982</v>
      </c>
      <c r="AR62" s="70">
        <f>46+589+89+97+65+35+0</f>
        <v>921</v>
      </c>
      <c r="AS62" s="70">
        <f>696+324+277+367+60+235+533+0</f>
        <v>2492</v>
      </c>
      <c r="AT62" s="70">
        <f>34+10+8+8+32+15+15+3+0</f>
        <v>125</v>
      </c>
      <c r="AU62" s="70">
        <f>12+1+12+3+0</f>
        <v>28</v>
      </c>
      <c r="AV62" s="66">
        <v>22</v>
      </c>
      <c r="AW62" s="66">
        <v>1</v>
      </c>
      <c r="AX62" s="51"/>
    </row>
    <row r="63" spans="1:50" s="7" customFormat="1" ht="15" customHeight="1">
      <c r="A63" s="18">
        <v>54</v>
      </c>
      <c r="B63" s="13" t="s">
        <v>79</v>
      </c>
      <c r="C63" s="71"/>
      <c r="D63" s="72"/>
      <c r="E63" s="71">
        <v>8507</v>
      </c>
      <c r="F63" s="72">
        <v>223</v>
      </c>
      <c r="G63" s="66">
        <f t="shared" si="5"/>
        <v>8507</v>
      </c>
      <c r="H63" s="67">
        <f t="shared" si="6"/>
        <v>223</v>
      </c>
      <c r="I63" s="71">
        <v>6</v>
      </c>
      <c r="J63" s="72">
        <v>215</v>
      </c>
      <c r="K63" s="71"/>
      <c r="L63" s="72"/>
      <c r="M63" s="71"/>
      <c r="N63" s="72"/>
      <c r="O63" s="66">
        <f t="shared" si="7"/>
        <v>0</v>
      </c>
      <c r="P63" s="67">
        <f t="shared" si="8"/>
        <v>0</v>
      </c>
      <c r="Q63" s="71">
        <v>26</v>
      </c>
      <c r="R63" s="72">
        <v>152</v>
      </c>
      <c r="S63" s="89">
        <v>9374</v>
      </c>
      <c r="T63" s="72">
        <v>456</v>
      </c>
      <c r="U63" s="18">
        <v>54</v>
      </c>
      <c r="V63" s="13" t="s">
        <v>79</v>
      </c>
      <c r="W63" s="71">
        <v>26</v>
      </c>
      <c r="X63" s="71">
        <v>1475</v>
      </c>
      <c r="Y63" s="72">
        <v>1508</v>
      </c>
      <c r="Z63" s="71">
        <v>2</v>
      </c>
      <c r="AA63" s="71">
        <v>0</v>
      </c>
      <c r="AB63" s="89">
        <v>3840</v>
      </c>
      <c r="AC63" s="89">
        <v>29516</v>
      </c>
      <c r="AD63" s="71">
        <v>442</v>
      </c>
      <c r="AE63" s="72">
        <v>179</v>
      </c>
      <c r="AF63" s="72">
        <v>708</v>
      </c>
      <c r="AG63" s="72">
        <v>264</v>
      </c>
      <c r="AH63" s="71">
        <v>2003</v>
      </c>
      <c r="AI63" s="89">
        <v>898</v>
      </c>
      <c r="AJ63" s="89">
        <v>699</v>
      </c>
      <c r="AK63" s="108">
        <v>1226</v>
      </c>
      <c r="AL63" s="90">
        <v>124</v>
      </c>
      <c r="AM63" s="89">
        <v>273</v>
      </c>
      <c r="AN63" s="90">
        <v>101</v>
      </c>
      <c r="AO63" s="18">
        <v>54</v>
      </c>
      <c r="AP63" s="13" t="s">
        <v>79</v>
      </c>
      <c r="AQ63" s="89">
        <v>2487</v>
      </c>
      <c r="AR63" s="89">
        <v>1256</v>
      </c>
      <c r="AS63" s="89">
        <v>6090</v>
      </c>
      <c r="AT63" s="89">
        <v>324</v>
      </c>
      <c r="AU63" s="89">
        <v>50</v>
      </c>
      <c r="AV63" s="89">
        <v>74</v>
      </c>
      <c r="AW63" s="89">
        <v>0</v>
      </c>
      <c r="AX63" s="58"/>
    </row>
    <row r="64" spans="1:50" s="20" customFormat="1" ht="15" customHeight="1">
      <c r="A64" s="38">
        <v>55</v>
      </c>
      <c r="B64" s="27" t="s">
        <v>80</v>
      </c>
      <c r="C64" s="71"/>
      <c r="D64" s="72"/>
      <c r="E64" s="71">
        <v>6200</v>
      </c>
      <c r="F64" s="72">
        <v>845</v>
      </c>
      <c r="G64" s="66">
        <f t="shared" si="5"/>
        <v>6200</v>
      </c>
      <c r="H64" s="67">
        <f t="shared" si="6"/>
        <v>845</v>
      </c>
      <c r="I64" s="71">
        <v>20</v>
      </c>
      <c r="J64" s="72">
        <v>760</v>
      </c>
      <c r="K64" s="71"/>
      <c r="L64" s="72"/>
      <c r="M64" s="71"/>
      <c r="N64" s="72"/>
      <c r="O64" s="66">
        <f t="shared" si="7"/>
        <v>0</v>
      </c>
      <c r="P64" s="67">
        <f t="shared" si="8"/>
        <v>0</v>
      </c>
      <c r="Q64" s="71">
        <v>93</v>
      </c>
      <c r="R64" s="72">
        <v>204</v>
      </c>
      <c r="S64" s="71">
        <v>9500</v>
      </c>
      <c r="T64" s="72">
        <v>400</v>
      </c>
      <c r="U64" s="38">
        <v>55</v>
      </c>
      <c r="V64" s="27" t="s">
        <v>80</v>
      </c>
      <c r="W64" s="71"/>
      <c r="X64" s="71"/>
      <c r="Y64" s="72">
        <v>283</v>
      </c>
      <c r="Z64" s="71">
        <v>44</v>
      </c>
      <c r="AA64" s="71"/>
      <c r="AB64" s="71"/>
      <c r="AC64" s="71">
        <v>5200</v>
      </c>
      <c r="AD64" s="71">
        <v>1491</v>
      </c>
      <c r="AE64" s="72">
        <v>296.7</v>
      </c>
      <c r="AF64" s="72">
        <v>560</v>
      </c>
      <c r="AG64" s="72">
        <v>203</v>
      </c>
      <c r="AH64" s="71">
        <v>1827</v>
      </c>
      <c r="AI64" s="71">
        <v>380</v>
      </c>
      <c r="AJ64" s="71">
        <v>355</v>
      </c>
      <c r="AK64" s="71">
        <v>2230</v>
      </c>
      <c r="AL64" s="72">
        <v>115.487</v>
      </c>
      <c r="AM64" s="71">
        <v>244</v>
      </c>
      <c r="AN64" s="72">
        <v>244</v>
      </c>
      <c r="AO64" s="38">
        <v>55</v>
      </c>
      <c r="AP64" s="27" t="s">
        <v>80</v>
      </c>
      <c r="AQ64" s="91">
        <v>340</v>
      </c>
      <c r="AR64" s="91">
        <v>50</v>
      </c>
      <c r="AS64" s="91">
        <v>4905</v>
      </c>
      <c r="AT64" s="91">
        <v>74</v>
      </c>
      <c r="AU64" s="91">
        <v>8</v>
      </c>
      <c r="AV64" s="91">
        <v>9</v>
      </c>
      <c r="AW64" s="91">
        <v>2</v>
      </c>
      <c r="AX64" s="59"/>
    </row>
    <row r="65" spans="1:50" s="7" customFormat="1" ht="15" customHeight="1">
      <c r="A65" s="18">
        <v>56</v>
      </c>
      <c r="B65" s="13" t="s">
        <v>85</v>
      </c>
      <c r="C65" s="71"/>
      <c r="D65" s="72"/>
      <c r="E65" s="92">
        <v>16900</v>
      </c>
      <c r="F65" s="93">
        <v>320</v>
      </c>
      <c r="G65" s="66">
        <f t="shared" si="5"/>
        <v>16900</v>
      </c>
      <c r="H65" s="67">
        <f t="shared" si="6"/>
        <v>320</v>
      </c>
      <c r="I65" s="92">
        <v>5</v>
      </c>
      <c r="J65" s="93">
        <v>200</v>
      </c>
      <c r="K65" s="71"/>
      <c r="L65" s="72"/>
      <c r="M65" s="71"/>
      <c r="N65" s="72"/>
      <c r="O65" s="66">
        <f t="shared" si="7"/>
        <v>0</v>
      </c>
      <c r="P65" s="67">
        <f t="shared" si="8"/>
        <v>0</v>
      </c>
      <c r="Q65" s="71"/>
      <c r="R65" s="72"/>
      <c r="S65" s="92"/>
      <c r="T65" s="93">
        <v>517.5</v>
      </c>
      <c r="U65" s="18">
        <v>56</v>
      </c>
      <c r="V65" s="13" t="s">
        <v>85</v>
      </c>
      <c r="W65" s="92">
        <v>24</v>
      </c>
      <c r="X65" s="92">
        <v>1127</v>
      </c>
      <c r="Y65" s="93">
        <v>767</v>
      </c>
      <c r="Z65" s="92">
        <v>3</v>
      </c>
      <c r="AA65" s="92"/>
      <c r="AB65" s="92">
        <v>500</v>
      </c>
      <c r="AC65" s="92">
        <v>55000</v>
      </c>
      <c r="AD65" s="92">
        <v>393</v>
      </c>
      <c r="AE65" s="93">
        <v>102.5</v>
      </c>
      <c r="AF65" s="93">
        <v>1492</v>
      </c>
      <c r="AG65" s="93">
        <v>428</v>
      </c>
      <c r="AH65" s="92">
        <v>785</v>
      </c>
      <c r="AI65" s="69">
        <v>512</v>
      </c>
      <c r="AJ65" s="69">
        <v>440</v>
      </c>
      <c r="AK65" s="104">
        <v>2000</v>
      </c>
      <c r="AL65" s="96">
        <v>20</v>
      </c>
      <c r="AM65" s="69">
        <v>50</v>
      </c>
      <c r="AN65" s="68">
        <v>50</v>
      </c>
      <c r="AO65" s="18">
        <v>56</v>
      </c>
      <c r="AP65" s="13" t="s">
        <v>85</v>
      </c>
      <c r="AQ65" s="70">
        <v>1007</v>
      </c>
      <c r="AR65" s="70">
        <v>442</v>
      </c>
      <c r="AS65" s="70">
        <v>1501</v>
      </c>
      <c r="AT65" s="70">
        <v>405</v>
      </c>
      <c r="AU65" s="70">
        <v>304</v>
      </c>
      <c r="AV65" s="66"/>
      <c r="AW65" s="92"/>
      <c r="AX65" s="60"/>
    </row>
    <row r="66" spans="1:50" s="7" customFormat="1" ht="15" customHeight="1">
      <c r="A66" s="18">
        <v>57</v>
      </c>
      <c r="B66" s="13" t="s">
        <v>47</v>
      </c>
      <c r="C66" s="66">
        <v>400</v>
      </c>
      <c r="D66" s="67">
        <v>165</v>
      </c>
      <c r="E66" s="89"/>
      <c r="F66" s="90"/>
      <c r="G66" s="66">
        <f t="shared" si="5"/>
        <v>400</v>
      </c>
      <c r="H66" s="67">
        <f t="shared" si="6"/>
        <v>165</v>
      </c>
      <c r="I66" s="66">
        <v>7</v>
      </c>
      <c r="J66" s="67">
        <v>185</v>
      </c>
      <c r="K66" s="69">
        <v>2</v>
      </c>
      <c r="L66" s="68">
        <v>40</v>
      </c>
      <c r="M66" s="69"/>
      <c r="N66" s="68"/>
      <c r="O66" s="66">
        <f t="shared" si="7"/>
        <v>2</v>
      </c>
      <c r="P66" s="67">
        <f t="shared" si="8"/>
        <v>40</v>
      </c>
      <c r="Q66" s="69"/>
      <c r="R66" s="68"/>
      <c r="S66" s="69">
        <v>17000</v>
      </c>
      <c r="T66" s="68">
        <v>648</v>
      </c>
      <c r="U66" s="18">
        <v>57</v>
      </c>
      <c r="V66" s="13" t="s">
        <v>47</v>
      </c>
      <c r="W66" s="69">
        <v>1</v>
      </c>
      <c r="X66" s="69">
        <v>150</v>
      </c>
      <c r="Y66" s="68">
        <v>50</v>
      </c>
      <c r="Z66" s="69">
        <v>1</v>
      </c>
      <c r="AA66" s="69">
        <v>0</v>
      </c>
      <c r="AB66" s="69">
        <v>2500</v>
      </c>
      <c r="AC66" s="69">
        <v>0</v>
      </c>
      <c r="AD66" s="69">
        <v>807</v>
      </c>
      <c r="AE66" s="68">
        <v>403.5</v>
      </c>
      <c r="AF66" s="68">
        <v>976</v>
      </c>
      <c r="AG66" s="68">
        <v>300</v>
      </c>
      <c r="AH66" s="69">
        <v>400</v>
      </c>
      <c r="AI66" s="69">
        <v>800</v>
      </c>
      <c r="AJ66" s="69">
        <v>523</v>
      </c>
      <c r="AK66" s="69">
        <v>537</v>
      </c>
      <c r="AL66" s="68">
        <v>161.1</v>
      </c>
      <c r="AM66" s="69">
        <v>620</v>
      </c>
      <c r="AN66" s="68">
        <v>471</v>
      </c>
      <c r="AO66" s="18">
        <v>57</v>
      </c>
      <c r="AP66" s="13" t="s">
        <v>47</v>
      </c>
      <c r="AQ66" s="70">
        <v>771</v>
      </c>
      <c r="AR66" s="66">
        <v>150</v>
      </c>
      <c r="AS66" s="66">
        <v>5602</v>
      </c>
      <c r="AT66" s="70"/>
      <c r="AU66" s="70"/>
      <c r="AV66" s="66">
        <v>5</v>
      </c>
      <c r="AW66" s="70">
        <v>2</v>
      </c>
      <c r="AX66" s="52"/>
    </row>
    <row r="67" spans="1:50" s="7" customFormat="1" ht="15" customHeight="1">
      <c r="A67" s="18">
        <v>58</v>
      </c>
      <c r="B67" s="12" t="s">
        <v>48</v>
      </c>
      <c r="C67" s="91"/>
      <c r="D67" s="94"/>
      <c r="E67" s="69">
        <v>1200</v>
      </c>
      <c r="F67" s="68">
        <v>120</v>
      </c>
      <c r="G67" s="66">
        <f t="shared" si="5"/>
        <v>1200</v>
      </c>
      <c r="H67" s="67">
        <f t="shared" si="6"/>
        <v>120</v>
      </c>
      <c r="I67" s="69">
        <v>5</v>
      </c>
      <c r="J67" s="68">
        <v>175</v>
      </c>
      <c r="K67" s="91"/>
      <c r="L67" s="94"/>
      <c r="M67" s="91"/>
      <c r="N67" s="94"/>
      <c r="O67" s="66">
        <f t="shared" si="7"/>
        <v>0</v>
      </c>
      <c r="P67" s="67">
        <f t="shared" si="8"/>
        <v>0</v>
      </c>
      <c r="Q67" s="69">
        <v>10</v>
      </c>
      <c r="R67" s="96">
        <v>30</v>
      </c>
      <c r="S67" s="91">
        <v>2000</v>
      </c>
      <c r="T67" s="68">
        <v>504</v>
      </c>
      <c r="U67" s="18">
        <v>58</v>
      </c>
      <c r="V67" s="12" t="s">
        <v>48</v>
      </c>
      <c r="W67" s="69">
        <v>7</v>
      </c>
      <c r="X67" s="69">
        <v>380</v>
      </c>
      <c r="Y67" s="68">
        <v>50</v>
      </c>
      <c r="Z67" s="69">
        <v>10</v>
      </c>
      <c r="AA67" s="69">
        <v>0</v>
      </c>
      <c r="AB67" s="91">
        <v>12000</v>
      </c>
      <c r="AC67" s="91">
        <v>10000</v>
      </c>
      <c r="AD67" s="69">
        <v>432</v>
      </c>
      <c r="AE67" s="68">
        <v>216</v>
      </c>
      <c r="AF67" s="68">
        <v>145</v>
      </c>
      <c r="AG67" s="68">
        <v>137</v>
      </c>
      <c r="AH67" s="69">
        <v>2150</v>
      </c>
      <c r="AI67" s="69">
        <v>500</v>
      </c>
      <c r="AJ67" s="69">
        <v>247</v>
      </c>
      <c r="AK67" s="69">
        <v>4000</v>
      </c>
      <c r="AL67" s="68">
        <v>100</v>
      </c>
      <c r="AM67" s="69">
        <v>200</v>
      </c>
      <c r="AN67" s="68">
        <v>100</v>
      </c>
      <c r="AO67" s="18">
        <v>58</v>
      </c>
      <c r="AP67" s="12" t="s">
        <v>48</v>
      </c>
      <c r="AQ67" s="70">
        <v>1200</v>
      </c>
      <c r="AR67" s="70">
        <v>480</v>
      </c>
      <c r="AS67" s="70">
        <v>3771</v>
      </c>
      <c r="AT67" s="70">
        <v>249</v>
      </c>
      <c r="AU67" s="66">
        <v>85</v>
      </c>
      <c r="AV67" s="70">
        <v>10</v>
      </c>
      <c r="AW67" s="70">
        <v>1</v>
      </c>
      <c r="AX67" s="52"/>
    </row>
    <row r="68" spans="1:50" s="7" customFormat="1" ht="15" customHeight="1">
      <c r="A68" s="18">
        <v>59</v>
      </c>
      <c r="B68" s="13" t="s">
        <v>49</v>
      </c>
      <c r="C68" s="92"/>
      <c r="D68" s="93"/>
      <c r="E68" s="92"/>
      <c r="F68" s="93"/>
      <c r="G68" s="66">
        <f t="shared" si="5"/>
        <v>0</v>
      </c>
      <c r="H68" s="67">
        <f t="shared" si="6"/>
        <v>0</v>
      </c>
      <c r="I68" s="70">
        <v>12</v>
      </c>
      <c r="J68" s="88">
        <v>310</v>
      </c>
      <c r="K68" s="92"/>
      <c r="L68" s="93"/>
      <c r="M68" s="92"/>
      <c r="N68" s="93"/>
      <c r="O68" s="66">
        <f t="shared" si="7"/>
        <v>0</v>
      </c>
      <c r="P68" s="67">
        <f t="shared" si="8"/>
        <v>0</v>
      </c>
      <c r="Q68" s="70">
        <v>18</v>
      </c>
      <c r="R68" s="80">
        <v>108</v>
      </c>
      <c r="S68" s="92"/>
      <c r="T68" s="88">
        <v>70</v>
      </c>
      <c r="U68" s="18">
        <v>59</v>
      </c>
      <c r="V68" s="13" t="s">
        <v>49</v>
      </c>
      <c r="W68" s="70">
        <v>8</v>
      </c>
      <c r="X68" s="70">
        <v>375</v>
      </c>
      <c r="Y68" s="88">
        <v>30</v>
      </c>
      <c r="Z68" s="70"/>
      <c r="AA68" s="70"/>
      <c r="AB68" s="92"/>
      <c r="AC68" s="92"/>
      <c r="AD68" s="70">
        <v>410</v>
      </c>
      <c r="AE68" s="88">
        <v>181</v>
      </c>
      <c r="AF68" s="88">
        <v>148</v>
      </c>
      <c r="AG68" s="88">
        <v>71</v>
      </c>
      <c r="AH68" s="70">
        <v>950</v>
      </c>
      <c r="AI68" s="70">
        <v>800</v>
      </c>
      <c r="AJ68" s="70">
        <v>566</v>
      </c>
      <c r="AK68" s="70">
        <v>315</v>
      </c>
      <c r="AL68" s="88">
        <v>221.9</v>
      </c>
      <c r="AM68" s="70">
        <v>134</v>
      </c>
      <c r="AN68" s="88">
        <v>116</v>
      </c>
      <c r="AO68" s="18">
        <v>59</v>
      </c>
      <c r="AP68" s="13" t="s">
        <v>49</v>
      </c>
      <c r="AQ68" s="70">
        <v>1230</v>
      </c>
      <c r="AR68" s="70">
        <v>152</v>
      </c>
      <c r="AS68" s="70">
        <v>2175</v>
      </c>
      <c r="AT68" s="70">
        <v>25</v>
      </c>
      <c r="AU68" s="70"/>
      <c r="AV68" s="70">
        <v>10</v>
      </c>
      <c r="AW68" s="70">
        <v>1</v>
      </c>
      <c r="AX68" s="52"/>
    </row>
    <row r="69" spans="1:50" s="7" customFormat="1" ht="15" customHeight="1">
      <c r="A69" s="18">
        <v>60</v>
      </c>
      <c r="B69" s="13" t="s">
        <v>82</v>
      </c>
      <c r="C69" s="92"/>
      <c r="D69" s="93"/>
      <c r="E69" s="92">
        <f>1200+2600+1800+3000</f>
        <v>8600</v>
      </c>
      <c r="F69" s="106">
        <f>787+120+320</f>
        <v>1227</v>
      </c>
      <c r="G69" s="66">
        <f t="shared" si="5"/>
        <v>8600</v>
      </c>
      <c r="H69" s="67">
        <f t="shared" si="6"/>
        <v>1227</v>
      </c>
      <c r="I69" s="92">
        <v>71</v>
      </c>
      <c r="J69" s="93">
        <v>1800</v>
      </c>
      <c r="K69" s="92"/>
      <c r="L69" s="93"/>
      <c r="M69" s="92"/>
      <c r="N69" s="93"/>
      <c r="O69" s="66">
        <f t="shared" si="7"/>
        <v>0</v>
      </c>
      <c r="P69" s="67">
        <f t="shared" si="8"/>
        <v>0</v>
      </c>
      <c r="Q69" s="92"/>
      <c r="R69" s="105"/>
      <c r="S69" s="92">
        <v>3000</v>
      </c>
      <c r="T69" s="95">
        <v>6087</v>
      </c>
      <c r="U69" s="18">
        <v>60</v>
      </c>
      <c r="V69" s="13" t="s">
        <v>82</v>
      </c>
      <c r="W69" s="92">
        <f>2+1+3</f>
        <v>6</v>
      </c>
      <c r="X69" s="92">
        <f>55+62+120</f>
        <v>237</v>
      </c>
      <c r="Y69" s="93">
        <v>1273</v>
      </c>
      <c r="Z69" s="91">
        <v>2</v>
      </c>
      <c r="AA69" s="92"/>
      <c r="AB69" s="92">
        <f>3000+500+2600+225+2000</f>
        <v>8325</v>
      </c>
      <c r="AC69" s="92">
        <f>3000+3000+3000</f>
        <v>9000</v>
      </c>
      <c r="AD69" s="92">
        <v>41</v>
      </c>
      <c r="AE69" s="93">
        <v>44</v>
      </c>
      <c r="AF69" s="93"/>
      <c r="AG69" s="93"/>
      <c r="AH69" s="92">
        <v>6850</v>
      </c>
      <c r="AI69" s="92">
        <v>750</v>
      </c>
      <c r="AJ69" s="92">
        <v>620</v>
      </c>
      <c r="AK69" s="92">
        <v>50</v>
      </c>
      <c r="AL69" s="93">
        <v>25</v>
      </c>
      <c r="AM69" s="92">
        <v>20</v>
      </c>
      <c r="AN69" s="93">
        <v>20</v>
      </c>
      <c r="AO69" s="18">
        <v>60</v>
      </c>
      <c r="AP69" s="13" t="s">
        <v>82</v>
      </c>
      <c r="AQ69" s="92">
        <v>1000</v>
      </c>
      <c r="AR69" s="92"/>
      <c r="AS69" s="92">
        <v>3705</v>
      </c>
      <c r="AT69" s="92">
        <v>577</v>
      </c>
      <c r="AU69" s="92">
        <v>237</v>
      </c>
      <c r="AV69" s="92">
        <v>3</v>
      </c>
      <c r="AW69" s="92"/>
      <c r="AX69" s="60"/>
    </row>
    <row r="70" spans="1:50" s="7" customFormat="1" ht="15" customHeight="1">
      <c r="A70" s="18">
        <v>61</v>
      </c>
      <c r="B70" s="12" t="s">
        <v>81</v>
      </c>
      <c r="C70" s="89"/>
      <c r="D70" s="90"/>
      <c r="E70" s="69">
        <v>7950</v>
      </c>
      <c r="F70" s="68">
        <v>4300</v>
      </c>
      <c r="G70" s="66">
        <f t="shared" si="5"/>
        <v>7950</v>
      </c>
      <c r="H70" s="67">
        <f t="shared" si="6"/>
        <v>4300</v>
      </c>
      <c r="I70" s="69">
        <v>18</v>
      </c>
      <c r="J70" s="68">
        <v>1.2</v>
      </c>
      <c r="K70" s="71"/>
      <c r="L70" s="72"/>
      <c r="M70" s="71"/>
      <c r="N70" s="72"/>
      <c r="O70" s="66">
        <f t="shared" si="7"/>
        <v>0</v>
      </c>
      <c r="P70" s="67">
        <f t="shared" si="8"/>
        <v>0</v>
      </c>
      <c r="Q70" s="71"/>
      <c r="R70" s="75"/>
      <c r="S70" s="71"/>
      <c r="T70" s="68">
        <v>7.2</v>
      </c>
      <c r="U70" s="18">
        <v>61</v>
      </c>
      <c r="V70" s="12" t="s">
        <v>81</v>
      </c>
      <c r="W70" s="69">
        <v>10</v>
      </c>
      <c r="X70" s="69">
        <v>550</v>
      </c>
      <c r="Y70" s="68">
        <v>110</v>
      </c>
      <c r="Z70" s="69">
        <v>4</v>
      </c>
      <c r="AA70" s="71"/>
      <c r="AB70" s="71"/>
      <c r="AC70" s="71"/>
      <c r="AD70" s="104">
        <v>2530</v>
      </c>
      <c r="AE70" s="96">
        <v>1050</v>
      </c>
      <c r="AF70" s="68">
        <v>500</v>
      </c>
      <c r="AG70" s="68">
        <v>150</v>
      </c>
      <c r="AH70" s="69">
        <v>7250</v>
      </c>
      <c r="AI70" s="69">
        <v>1461</v>
      </c>
      <c r="AJ70" s="69">
        <v>1154</v>
      </c>
      <c r="AK70" s="69">
        <v>430</v>
      </c>
      <c r="AL70" s="68">
        <v>74</v>
      </c>
      <c r="AM70" s="69">
        <v>532</v>
      </c>
      <c r="AN70" s="68">
        <v>415</v>
      </c>
      <c r="AO70" s="18">
        <v>61</v>
      </c>
      <c r="AP70" s="12" t="s">
        <v>81</v>
      </c>
      <c r="AQ70" s="66">
        <v>4665</v>
      </c>
      <c r="AR70" s="66">
        <v>2280</v>
      </c>
      <c r="AS70" s="69">
        <v>5117</v>
      </c>
      <c r="AT70" s="66">
        <v>494</v>
      </c>
      <c r="AU70" s="92">
        <v>241</v>
      </c>
      <c r="AV70" s="92"/>
      <c r="AW70" s="92"/>
      <c r="AX70" s="60"/>
    </row>
    <row r="71" spans="1:50" s="7" customFormat="1" ht="15" customHeight="1">
      <c r="A71" s="18">
        <v>62</v>
      </c>
      <c r="B71" s="12" t="s">
        <v>83</v>
      </c>
      <c r="C71" s="71"/>
      <c r="D71" s="72"/>
      <c r="E71" s="69">
        <v>10070</v>
      </c>
      <c r="F71" s="90">
        <v>155</v>
      </c>
      <c r="G71" s="66">
        <f t="shared" si="5"/>
        <v>10070</v>
      </c>
      <c r="H71" s="67">
        <f t="shared" si="6"/>
        <v>155</v>
      </c>
      <c r="I71" s="69">
        <v>11</v>
      </c>
      <c r="J71" s="68">
        <v>465</v>
      </c>
      <c r="K71" s="71"/>
      <c r="L71" s="72"/>
      <c r="M71" s="71"/>
      <c r="N71" s="72"/>
      <c r="O71" s="66">
        <f t="shared" si="7"/>
        <v>0</v>
      </c>
      <c r="P71" s="67">
        <f t="shared" si="8"/>
        <v>0</v>
      </c>
      <c r="Q71" s="69">
        <v>16</v>
      </c>
      <c r="R71" s="96">
        <v>36</v>
      </c>
      <c r="S71" s="71"/>
      <c r="T71" s="67">
        <v>910</v>
      </c>
      <c r="U71" s="18">
        <v>62</v>
      </c>
      <c r="V71" s="12" t="s">
        <v>83</v>
      </c>
      <c r="W71" s="66">
        <v>14</v>
      </c>
      <c r="X71" s="66">
        <v>419</v>
      </c>
      <c r="Y71" s="67">
        <v>807</v>
      </c>
      <c r="Z71" s="66">
        <v>2</v>
      </c>
      <c r="AA71" s="66"/>
      <c r="AB71" s="71"/>
      <c r="AC71" s="71"/>
      <c r="AD71" s="66">
        <v>1707</v>
      </c>
      <c r="AE71" s="67">
        <v>261</v>
      </c>
      <c r="AF71" s="67">
        <v>420</v>
      </c>
      <c r="AG71" s="67">
        <v>366</v>
      </c>
      <c r="AH71" s="66">
        <v>2924</v>
      </c>
      <c r="AI71" s="66">
        <v>672</v>
      </c>
      <c r="AJ71" s="66">
        <v>518</v>
      </c>
      <c r="AK71" s="66">
        <v>200</v>
      </c>
      <c r="AL71" s="67">
        <v>147</v>
      </c>
      <c r="AM71" s="66">
        <v>224</v>
      </c>
      <c r="AN71" s="67">
        <v>108</v>
      </c>
      <c r="AO71" s="18">
        <v>62</v>
      </c>
      <c r="AP71" s="12" t="s">
        <v>83</v>
      </c>
      <c r="AQ71" s="70">
        <v>2836</v>
      </c>
      <c r="AR71" s="70">
        <v>634</v>
      </c>
      <c r="AS71" s="70">
        <v>4378</v>
      </c>
      <c r="AT71" s="70">
        <v>273</v>
      </c>
      <c r="AU71" s="70">
        <v>78</v>
      </c>
      <c r="AV71" s="70">
        <v>8</v>
      </c>
      <c r="AW71" s="70">
        <v>1</v>
      </c>
      <c r="AX71" s="52"/>
    </row>
    <row r="72" spans="1:50" s="7" customFormat="1" ht="15" customHeight="1">
      <c r="A72" s="18">
        <v>63</v>
      </c>
      <c r="B72" s="12" t="s">
        <v>91</v>
      </c>
      <c r="C72" s="69"/>
      <c r="D72" s="68"/>
      <c r="E72" s="69">
        <v>6100</v>
      </c>
      <c r="F72" s="68">
        <v>316</v>
      </c>
      <c r="G72" s="66">
        <f t="shared" si="5"/>
        <v>6100</v>
      </c>
      <c r="H72" s="67">
        <f t="shared" si="6"/>
        <v>316</v>
      </c>
      <c r="I72" s="69">
        <v>8</v>
      </c>
      <c r="J72" s="68">
        <v>316</v>
      </c>
      <c r="K72" s="69"/>
      <c r="L72" s="68"/>
      <c r="M72" s="69"/>
      <c r="N72" s="68"/>
      <c r="O72" s="66">
        <f t="shared" si="7"/>
        <v>0</v>
      </c>
      <c r="P72" s="67">
        <f t="shared" si="8"/>
        <v>0</v>
      </c>
      <c r="Q72" s="69">
        <v>12</v>
      </c>
      <c r="R72" s="76">
        <v>60</v>
      </c>
      <c r="S72" s="69"/>
      <c r="T72" s="68">
        <v>1095</v>
      </c>
      <c r="U72" s="18">
        <v>63</v>
      </c>
      <c r="V72" s="12" t="s">
        <v>91</v>
      </c>
      <c r="W72" s="69">
        <v>66</v>
      </c>
      <c r="X72" s="69">
        <v>2013</v>
      </c>
      <c r="Y72" s="68"/>
      <c r="Z72" s="69">
        <v>6</v>
      </c>
      <c r="AA72" s="69"/>
      <c r="AB72" s="69"/>
      <c r="AC72" s="92"/>
      <c r="AD72" s="69">
        <v>323</v>
      </c>
      <c r="AE72" s="68">
        <v>96.9</v>
      </c>
      <c r="AF72" s="68"/>
      <c r="AG72" s="68"/>
      <c r="AH72" s="69">
        <v>1310</v>
      </c>
      <c r="AI72" s="69">
        <v>994</v>
      </c>
      <c r="AJ72" s="69">
        <v>865</v>
      </c>
      <c r="AK72" s="69">
        <v>898</v>
      </c>
      <c r="AL72" s="68">
        <v>224.5</v>
      </c>
      <c r="AM72" s="69">
        <v>170</v>
      </c>
      <c r="AN72" s="68">
        <v>185</v>
      </c>
      <c r="AO72" s="18">
        <v>63</v>
      </c>
      <c r="AP72" s="12" t="s">
        <v>91</v>
      </c>
      <c r="AQ72" s="70">
        <v>4661</v>
      </c>
      <c r="AR72" s="70">
        <v>2612</v>
      </c>
      <c r="AS72" s="70">
        <v>7415</v>
      </c>
      <c r="AT72" s="70">
        <v>1079</v>
      </c>
      <c r="AU72" s="70">
        <v>257</v>
      </c>
      <c r="AV72" s="70">
        <v>26</v>
      </c>
      <c r="AW72" s="70">
        <v>1</v>
      </c>
      <c r="AX72" s="52"/>
    </row>
    <row r="73" spans="1:50" s="32" customFormat="1" ht="30" customHeight="1">
      <c r="A73" s="19">
        <v>64</v>
      </c>
      <c r="B73" s="117" t="s">
        <v>119</v>
      </c>
      <c r="C73" s="77"/>
      <c r="D73" s="76"/>
      <c r="E73" s="77">
        <v>1000</v>
      </c>
      <c r="F73" s="76">
        <v>213</v>
      </c>
      <c r="G73" s="77">
        <f t="shared" si="5"/>
        <v>1000</v>
      </c>
      <c r="H73" s="76">
        <f t="shared" si="6"/>
        <v>213</v>
      </c>
      <c r="I73" s="77">
        <v>8</v>
      </c>
      <c r="J73" s="76">
        <v>320</v>
      </c>
      <c r="K73" s="77"/>
      <c r="L73" s="76"/>
      <c r="M73" s="77">
        <v>2</v>
      </c>
      <c r="N73" s="76">
        <v>180</v>
      </c>
      <c r="O73" s="77">
        <f t="shared" si="7"/>
        <v>2</v>
      </c>
      <c r="P73" s="76">
        <f t="shared" si="8"/>
        <v>180</v>
      </c>
      <c r="Q73" s="77"/>
      <c r="R73" s="96"/>
      <c r="S73" s="74"/>
      <c r="T73" s="78">
        <v>444</v>
      </c>
      <c r="U73" s="19">
        <v>64</v>
      </c>
      <c r="V73" s="30" t="s">
        <v>51</v>
      </c>
      <c r="W73" s="77">
        <v>5</v>
      </c>
      <c r="X73" s="77">
        <v>450</v>
      </c>
      <c r="Y73" s="76"/>
      <c r="Z73" s="77">
        <v>7</v>
      </c>
      <c r="AA73" s="77"/>
      <c r="AB73" s="74">
        <v>3060</v>
      </c>
      <c r="AC73" s="74"/>
      <c r="AD73" s="77">
        <v>1250</v>
      </c>
      <c r="AE73" s="76">
        <v>724</v>
      </c>
      <c r="AF73" s="76">
        <v>135</v>
      </c>
      <c r="AG73" s="76">
        <v>68</v>
      </c>
      <c r="AH73" s="77">
        <v>1554</v>
      </c>
      <c r="AI73" s="77">
        <v>5758</v>
      </c>
      <c r="AJ73" s="77">
        <v>3164</v>
      </c>
      <c r="AK73" s="77">
        <v>1418</v>
      </c>
      <c r="AL73" s="76">
        <v>800</v>
      </c>
      <c r="AM73" s="77">
        <v>62</v>
      </c>
      <c r="AN73" s="76">
        <v>62</v>
      </c>
      <c r="AO73" s="19">
        <v>64</v>
      </c>
      <c r="AP73" s="30" t="s">
        <v>51</v>
      </c>
      <c r="AQ73" s="77">
        <v>1208</v>
      </c>
      <c r="AR73" s="77">
        <v>351</v>
      </c>
      <c r="AS73" s="77">
        <v>12</v>
      </c>
      <c r="AT73" s="77">
        <v>87</v>
      </c>
      <c r="AU73" s="77">
        <v>38</v>
      </c>
      <c r="AV73" s="79">
        <v>5</v>
      </c>
      <c r="AW73" s="79"/>
      <c r="AX73" s="55"/>
    </row>
    <row r="74" spans="1:50" s="7" customFormat="1" ht="30.75" customHeight="1">
      <c r="A74" s="18">
        <v>65</v>
      </c>
      <c r="B74" s="119" t="s">
        <v>120</v>
      </c>
      <c r="C74" s="77"/>
      <c r="D74" s="76"/>
      <c r="E74" s="77">
        <v>1000</v>
      </c>
      <c r="F74" s="76">
        <v>180</v>
      </c>
      <c r="G74" s="77">
        <f t="shared" si="5"/>
        <v>1000</v>
      </c>
      <c r="H74" s="76">
        <f t="shared" si="6"/>
        <v>180</v>
      </c>
      <c r="I74" s="77">
        <v>11</v>
      </c>
      <c r="J74" s="76">
        <v>615</v>
      </c>
      <c r="K74" s="74"/>
      <c r="L74" s="75"/>
      <c r="M74" s="74"/>
      <c r="N74" s="75"/>
      <c r="O74" s="77">
        <f t="shared" si="7"/>
        <v>0</v>
      </c>
      <c r="P74" s="76">
        <f t="shared" si="8"/>
        <v>0</v>
      </c>
      <c r="Q74" s="74"/>
      <c r="R74" s="75"/>
      <c r="S74" s="74"/>
      <c r="T74" s="76">
        <v>100</v>
      </c>
      <c r="U74" s="18">
        <v>65</v>
      </c>
      <c r="V74" s="11" t="s">
        <v>52</v>
      </c>
      <c r="W74" s="77">
        <v>2</v>
      </c>
      <c r="X74" s="77">
        <v>100</v>
      </c>
      <c r="Y74" s="76"/>
      <c r="Z74" s="77"/>
      <c r="AA74" s="77"/>
      <c r="AB74" s="74">
        <v>10000</v>
      </c>
      <c r="AC74" s="74"/>
      <c r="AD74" s="77">
        <v>2910</v>
      </c>
      <c r="AE74" s="76">
        <v>1500</v>
      </c>
      <c r="AF74" s="76">
        <v>2510</v>
      </c>
      <c r="AG74" s="76">
        <v>1060</v>
      </c>
      <c r="AH74" s="77">
        <v>1700</v>
      </c>
      <c r="AI74" s="77">
        <v>1000</v>
      </c>
      <c r="AJ74" s="77">
        <v>850</v>
      </c>
      <c r="AK74" s="77">
        <v>2057</v>
      </c>
      <c r="AL74" s="76">
        <v>1600</v>
      </c>
      <c r="AM74" s="77">
        <v>1200</v>
      </c>
      <c r="AN74" s="76">
        <v>400</v>
      </c>
      <c r="AO74" s="18">
        <v>65</v>
      </c>
      <c r="AP74" s="11" t="s">
        <v>52</v>
      </c>
      <c r="AQ74" s="79"/>
      <c r="AR74" s="79"/>
      <c r="AS74" s="79">
        <v>158</v>
      </c>
      <c r="AT74" s="79">
        <v>68</v>
      </c>
      <c r="AU74" s="79">
        <v>10</v>
      </c>
      <c r="AV74" s="79"/>
      <c r="AW74" s="79"/>
      <c r="AX74" s="58"/>
    </row>
    <row r="75" spans="1:50" s="7" customFormat="1" ht="33.75" customHeight="1">
      <c r="A75" s="18">
        <v>66</v>
      </c>
      <c r="B75" s="118" t="s">
        <v>53</v>
      </c>
      <c r="C75" s="77">
        <v>8600</v>
      </c>
      <c r="D75" s="78">
        <v>4025</v>
      </c>
      <c r="E75" s="77">
        <v>19400</v>
      </c>
      <c r="F75" s="78"/>
      <c r="G75" s="77">
        <f>SUM(C75+E75)</f>
        <v>28000</v>
      </c>
      <c r="H75" s="76">
        <f>SUM(D75+F75)</f>
        <v>4025</v>
      </c>
      <c r="I75" s="77">
        <v>19</v>
      </c>
      <c r="J75" s="78">
        <v>1130</v>
      </c>
      <c r="K75" s="74"/>
      <c r="L75" s="75"/>
      <c r="M75" s="77">
        <v>1</v>
      </c>
      <c r="N75" s="76">
        <v>900</v>
      </c>
      <c r="O75" s="77">
        <f t="shared" si="7"/>
        <v>1</v>
      </c>
      <c r="P75" s="76">
        <f t="shared" si="8"/>
        <v>900</v>
      </c>
      <c r="Q75" s="74"/>
      <c r="R75" s="75"/>
      <c r="S75" s="74"/>
      <c r="T75" s="76">
        <v>15000</v>
      </c>
      <c r="U75" s="18">
        <v>66</v>
      </c>
      <c r="V75" s="10" t="s">
        <v>53</v>
      </c>
      <c r="W75" s="77">
        <v>28</v>
      </c>
      <c r="X75" s="77">
        <v>650</v>
      </c>
      <c r="Y75" s="76"/>
      <c r="Z75" s="77">
        <v>4</v>
      </c>
      <c r="AA75" s="77"/>
      <c r="AB75" s="74">
        <v>140000</v>
      </c>
      <c r="AC75" s="74">
        <v>124000</v>
      </c>
      <c r="AD75" s="97">
        <v>4100</v>
      </c>
      <c r="AE75" s="78">
        <v>1850</v>
      </c>
      <c r="AF75" s="78">
        <v>380</v>
      </c>
      <c r="AG75" s="78">
        <v>148</v>
      </c>
      <c r="AH75" s="77">
        <v>5235</v>
      </c>
      <c r="AI75" s="97">
        <v>2999</v>
      </c>
      <c r="AJ75" s="97">
        <v>2690</v>
      </c>
      <c r="AK75" s="77">
        <v>390</v>
      </c>
      <c r="AL75" s="78">
        <v>2700</v>
      </c>
      <c r="AM75" s="77">
        <v>350</v>
      </c>
      <c r="AN75" s="76">
        <v>175</v>
      </c>
      <c r="AO75" s="18">
        <v>66</v>
      </c>
      <c r="AP75" s="10" t="s">
        <v>53</v>
      </c>
      <c r="AQ75" s="98">
        <v>4550</v>
      </c>
      <c r="AR75" s="98">
        <v>1115</v>
      </c>
      <c r="AS75" s="79">
        <v>5375</v>
      </c>
      <c r="AT75" s="98">
        <v>1366</v>
      </c>
      <c r="AU75" s="98">
        <v>1366</v>
      </c>
      <c r="AV75" s="77">
        <v>1</v>
      </c>
      <c r="AW75" s="79"/>
      <c r="AX75" s="58"/>
    </row>
    <row r="76" spans="1:50" s="7" customFormat="1" ht="37.5" customHeight="1">
      <c r="A76" s="18">
        <v>67</v>
      </c>
      <c r="B76" s="116" t="s">
        <v>118</v>
      </c>
      <c r="C76" s="74">
        <v>5000</v>
      </c>
      <c r="D76" s="75">
        <v>1500</v>
      </c>
      <c r="E76" s="74"/>
      <c r="F76" s="76"/>
      <c r="G76" s="77">
        <f>SUM(C76+E76)</f>
        <v>5000</v>
      </c>
      <c r="H76" s="76">
        <f>SUM(D76+F76)</f>
        <v>1500</v>
      </c>
      <c r="I76" s="77">
        <v>42</v>
      </c>
      <c r="J76" s="76">
        <v>1564</v>
      </c>
      <c r="K76" s="74"/>
      <c r="L76" s="75"/>
      <c r="M76" s="74">
        <v>5</v>
      </c>
      <c r="N76" s="75">
        <v>250</v>
      </c>
      <c r="O76" s="77">
        <f t="shared" si="7"/>
        <v>5</v>
      </c>
      <c r="P76" s="76">
        <f t="shared" si="8"/>
        <v>250</v>
      </c>
      <c r="Q76" s="74"/>
      <c r="R76" s="75"/>
      <c r="S76" s="74"/>
      <c r="T76" s="99">
        <v>850</v>
      </c>
      <c r="U76" s="18">
        <v>67</v>
      </c>
      <c r="V76" s="47" t="s">
        <v>54</v>
      </c>
      <c r="W76" s="74"/>
      <c r="X76" s="74"/>
      <c r="Y76" s="75"/>
      <c r="Z76" s="74">
        <v>1</v>
      </c>
      <c r="AA76" s="74"/>
      <c r="AB76" s="74">
        <v>1350</v>
      </c>
      <c r="AC76" s="74"/>
      <c r="AD76" s="74">
        <v>162</v>
      </c>
      <c r="AE76" s="75">
        <v>162</v>
      </c>
      <c r="AF76" s="75">
        <v>570</v>
      </c>
      <c r="AG76" s="75">
        <v>570</v>
      </c>
      <c r="AH76" s="74">
        <v>4500</v>
      </c>
      <c r="AI76" s="74">
        <v>7000</v>
      </c>
      <c r="AJ76" s="77">
        <v>5026</v>
      </c>
      <c r="AK76" s="74"/>
      <c r="AL76" s="75"/>
      <c r="AM76" s="74">
        <v>150</v>
      </c>
      <c r="AN76" s="75">
        <v>450</v>
      </c>
      <c r="AO76" s="18">
        <v>67</v>
      </c>
      <c r="AP76" s="47" t="s">
        <v>54</v>
      </c>
      <c r="AQ76" s="74"/>
      <c r="AR76" s="74"/>
      <c r="AS76" s="74"/>
      <c r="AT76" s="74">
        <v>3465</v>
      </c>
      <c r="AU76" s="74">
        <v>2882</v>
      </c>
      <c r="AV76" s="79"/>
      <c r="AW76" s="79">
        <v>3</v>
      </c>
      <c r="AX76" s="58"/>
    </row>
    <row r="77" spans="1:50" s="42" customFormat="1" ht="23.25" customHeight="1">
      <c r="A77" s="49"/>
      <c r="B77" s="48" t="s">
        <v>27</v>
      </c>
      <c r="C77" s="100">
        <f>SUM(C10:C76)</f>
        <v>65759</v>
      </c>
      <c r="D77" s="101">
        <f aca="true" t="shared" si="9" ref="D77:AV77">SUM(D10:D76)</f>
        <v>17025</v>
      </c>
      <c r="E77" s="100">
        <f t="shared" si="9"/>
        <v>1020183</v>
      </c>
      <c r="F77" s="100">
        <f t="shared" si="9"/>
        <v>41491</v>
      </c>
      <c r="G77" s="100">
        <f t="shared" si="9"/>
        <v>1085942</v>
      </c>
      <c r="H77" s="100">
        <f t="shared" si="9"/>
        <v>58516</v>
      </c>
      <c r="I77" s="100">
        <f t="shared" si="9"/>
        <v>643</v>
      </c>
      <c r="J77" s="100">
        <f t="shared" si="9"/>
        <v>25237.4</v>
      </c>
      <c r="K77" s="100">
        <f t="shared" si="9"/>
        <v>440</v>
      </c>
      <c r="L77" s="100">
        <f t="shared" si="9"/>
        <v>14803.58</v>
      </c>
      <c r="M77" s="100">
        <f t="shared" si="9"/>
        <v>31.6</v>
      </c>
      <c r="N77" s="100">
        <f t="shared" si="9"/>
        <v>7646.8</v>
      </c>
      <c r="O77" s="100">
        <f t="shared" si="9"/>
        <v>471.6</v>
      </c>
      <c r="P77" s="100">
        <f t="shared" si="9"/>
        <v>22450.38</v>
      </c>
      <c r="Q77" s="100">
        <f t="shared" si="9"/>
        <v>1707</v>
      </c>
      <c r="R77" s="100">
        <f t="shared" si="9"/>
        <v>4469.54</v>
      </c>
      <c r="S77" s="100">
        <f t="shared" si="9"/>
        <v>448292</v>
      </c>
      <c r="T77" s="100">
        <f t="shared" si="9"/>
        <v>136607.36</v>
      </c>
      <c r="U77" s="49"/>
      <c r="V77" s="48" t="s">
        <v>27</v>
      </c>
      <c r="W77" s="100">
        <f t="shared" si="9"/>
        <v>888</v>
      </c>
      <c r="X77" s="100">
        <f t="shared" si="9"/>
        <v>102105</v>
      </c>
      <c r="Y77" s="100">
        <f t="shared" si="9"/>
        <v>129719.3</v>
      </c>
      <c r="Z77" s="100">
        <f t="shared" si="9"/>
        <v>447</v>
      </c>
      <c r="AA77" s="100">
        <f t="shared" si="9"/>
        <v>28</v>
      </c>
      <c r="AB77" s="100">
        <f t="shared" si="9"/>
        <v>545707</v>
      </c>
      <c r="AC77" s="100">
        <f t="shared" si="9"/>
        <v>1303891.6</v>
      </c>
      <c r="AD77" s="100">
        <f t="shared" si="9"/>
        <v>70035</v>
      </c>
      <c r="AE77" s="100">
        <f t="shared" si="9"/>
        <v>26868.34</v>
      </c>
      <c r="AF77" s="100">
        <f t="shared" si="9"/>
        <v>28622</v>
      </c>
      <c r="AG77" s="100">
        <f t="shared" si="9"/>
        <v>11501</v>
      </c>
      <c r="AH77" s="100">
        <f t="shared" si="9"/>
        <v>173503</v>
      </c>
      <c r="AI77" s="100">
        <f t="shared" si="9"/>
        <v>137030</v>
      </c>
      <c r="AJ77" s="100">
        <f t="shared" si="9"/>
        <v>107091</v>
      </c>
      <c r="AK77" s="100">
        <f t="shared" si="9"/>
        <v>57867</v>
      </c>
      <c r="AL77" s="100">
        <f t="shared" si="9"/>
        <v>27112.709000000003</v>
      </c>
      <c r="AM77" s="100">
        <f t="shared" si="9"/>
        <v>20379</v>
      </c>
      <c r="AN77" s="100">
        <f t="shared" si="9"/>
        <v>18502.07</v>
      </c>
      <c r="AO77" s="49"/>
      <c r="AP77" s="48" t="s">
        <v>27</v>
      </c>
      <c r="AQ77" s="100">
        <f t="shared" si="9"/>
        <v>212438.5</v>
      </c>
      <c r="AR77" s="100">
        <f t="shared" si="9"/>
        <v>40966</v>
      </c>
      <c r="AS77" s="100">
        <f t="shared" si="9"/>
        <v>313342</v>
      </c>
      <c r="AT77" s="100">
        <f t="shared" si="9"/>
        <v>55768</v>
      </c>
      <c r="AU77" s="100">
        <f t="shared" si="9"/>
        <v>15680</v>
      </c>
      <c r="AV77" s="100">
        <f t="shared" si="9"/>
        <v>1055</v>
      </c>
      <c r="AW77" s="100">
        <f>SUM(AW10:AW76)</f>
        <v>61</v>
      </c>
      <c r="AX77" s="61"/>
    </row>
    <row r="78" spans="1:50" ht="15">
      <c r="A78" s="39"/>
      <c r="B78" s="5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43"/>
      <c r="U78" s="39"/>
      <c r="V78" s="5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21"/>
      <c r="AK78" s="21"/>
      <c r="AL78" s="21"/>
      <c r="AM78" s="21"/>
      <c r="AN78" s="21"/>
      <c r="AO78" s="39"/>
      <c r="AP78" s="5"/>
      <c r="AQ78" s="21"/>
      <c r="AR78" s="22"/>
      <c r="AS78" s="22"/>
      <c r="AT78" s="22"/>
      <c r="AU78" s="22"/>
      <c r="AV78" s="22"/>
      <c r="AW78" s="22"/>
      <c r="AX78" s="22"/>
    </row>
    <row r="79" spans="1:50" ht="15">
      <c r="A79" s="39"/>
      <c r="B79" s="5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43"/>
      <c r="U79" s="39"/>
      <c r="V79" s="5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/>
      <c r="AN79" s="21"/>
      <c r="AO79" s="39"/>
      <c r="AP79" s="5"/>
      <c r="AQ79" s="21"/>
      <c r="AR79" s="22"/>
      <c r="AS79" s="22"/>
      <c r="AT79" s="22"/>
      <c r="AU79" s="22"/>
      <c r="AV79" s="22"/>
      <c r="AW79" s="22"/>
      <c r="AX79" s="22"/>
    </row>
    <row r="80" spans="1:50" ht="15">
      <c r="A80" s="39"/>
      <c r="B80" s="5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44"/>
      <c r="U80" s="39"/>
      <c r="V80" s="5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21"/>
      <c r="AJ80" s="21"/>
      <c r="AK80" s="21"/>
      <c r="AL80" s="21"/>
      <c r="AM80" s="21"/>
      <c r="AN80" s="21"/>
      <c r="AO80" s="39"/>
      <c r="AP80" s="5"/>
      <c r="AQ80" s="21"/>
      <c r="AR80" s="22"/>
      <c r="AS80" s="22"/>
      <c r="AT80" s="22"/>
      <c r="AU80" s="22"/>
      <c r="AV80" s="22"/>
      <c r="AW80" s="22"/>
      <c r="AX80" s="22"/>
    </row>
    <row r="81" spans="1:50" ht="15">
      <c r="A81" s="39"/>
      <c r="B81" s="5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44"/>
      <c r="U81" s="39"/>
      <c r="V81" s="5"/>
      <c r="W81" s="21"/>
      <c r="X81" s="21"/>
      <c r="Y81" s="21"/>
      <c r="Z81" s="21"/>
      <c r="AA81" s="21"/>
      <c r="AB81" s="21"/>
      <c r="AC81" s="21"/>
      <c r="AD81" s="21"/>
      <c r="AE81" s="21"/>
      <c r="AF81" s="21"/>
      <c r="AG81" s="21"/>
      <c r="AH81" s="21"/>
      <c r="AI81" s="21"/>
      <c r="AJ81" s="21"/>
      <c r="AK81" s="21"/>
      <c r="AL81" s="21"/>
      <c r="AM81" s="21"/>
      <c r="AN81" s="21"/>
      <c r="AO81" s="39"/>
      <c r="AP81" s="5"/>
      <c r="AQ81" s="21"/>
      <c r="AR81" s="22"/>
      <c r="AS81" s="22"/>
      <c r="AT81" s="22"/>
      <c r="AU81" s="22"/>
      <c r="AV81" s="22"/>
      <c r="AW81" s="22"/>
      <c r="AX81" s="22"/>
    </row>
    <row r="82" spans="1:50" ht="15">
      <c r="A82" s="39"/>
      <c r="B82" s="5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44"/>
      <c r="U82" s="39"/>
      <c r="V82" s="5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1"/>
      <c r="AI82" s="21"/>
      <c r="AJ82" s="21"/>
      <c r="AK82" s="21"/>
      <c r="AL82" s="21"/>
      <c r="AM82" s="21"/>
      <c r="AN82" s="21"/>
      <c r="AO82" s="39"/>
      <c r="AP82" s="5"/>
      <c r="AQ82" s="21"/>
      <c r="AR82" s="22"/>
      <c r="AS82" s="22"/>
      <c r="AT82" s="22"/>
      <c r="AU82" s="22"/>
      <c r="AV82" s="22"/>
      <c r="AW82" s="22"/>
      <c r="AX82" s="22"/>
    </row>
    <row r="83" spans="1:50" ht="15">
      <c r="A83" s="39"/>
      <c r="B83" s="5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44"/>
      <c r="U83" s="39"/>
      <c r="V83" s="5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21"/>
      <c r="AJ83" s="21"/>
      <c r="AK83" s="21"/>
      <c r="AL83" s="21"/>
      <c r="AM83" s="21"/>
      <c r="AN83" s="21"/>
      <c r="AO83" s="39"/>
      <c r="AP83" s="5"/>
      <c r="AQ83" s="21"/>
      <c r="AR83" s="22"/>
      <c r="AS83" s="22"/>
      <c r="AT83" s="22"/>
      <c r="AU83" s="22"/>
      <c r="AV83" s="22"/>
      <c r="AW83" s="22"/>
      <c r="AX83" s="22"/>
    </row>
    <row r="84" spans="1:50" ht="15">
      <c r="A84" s="39"/>
      <c r="B84" s="5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44"/>
      <c r="U84" s="39"/>
      <c r="V84" s="5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21"/>
      <c r="AI84" s="21"/>
      <c r="AJ84" s="21"/>
      <c r="AK84" s="21"/>
      <c r="AL84" s="21"/>
      <c r="AM84" s="21"/>
      <c r="AN84" s="21"/>
      <c r="AO84" s="39"/>
      <c r="AP84" s="5"/>
      <c r="AQ84" s="21"/>
      <c r="AR84" s="22"/>
      <c r="AS84" s="22"/>
      <c r="AT84" s="22"/>
      <c r="AU84" s="22"/>
      <c r="AV84" s="22"/>
      <c r="AW84" s="22"/>
      <c r="AX84" s="22"/>
    </row>
    <row r="85" spans="1:43" ht="15">
      <c r="A85" s="39"/>
      <c r="B85" s="5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45"/>
      <c r="U85" s="39"/>
      <c r="V85" s="5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39"/>
      <c r="AP85" s="5"/>
      <c r="AQ85" s="2"/>
    </row>
    <row r="86" spans="1:43" ht="15">
      <c r="A86" s="39"/>
      <c r="B86" s="5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45"/>
      <c r="U86" s="39"/>
      <c r="V86" s="5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39"/>
      <c r="AP86" s="5"/>
      <c r="AQ86" s="2"/>
    </row>
    <row r="87" spans="1:43" ht="15">
      <c r="A87" s="39"/>
      <c r="B87" s="5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45"/>
      <c r="U87" s="39"/>
      <c r="V87" s="5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39"/>
      <c r="AP87" s="5"/>
      <c r="AQ87" s="2"/>
    </row>
    <row r="88" spans="1:43" ht="15">
      <c r="A88" s="39"/>
      <c r="B88" s="5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45"/>
      <c r="U88" s="39"/>
      <c r="V88" s="5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39"/>
      <c r="AP88" s="5"/>
      <c r="AQ88" s="2"/>
    </row>
    <row r="89" spans="1:43" ht="15">
      <c r="A89" s="39"/>
      <c r="B89" s="5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45"/>
      <c r="U89" s="39"/>
      <c r="V89" s="5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39"/>
      <c r="AP89" s="5"/>
      <c r="AQ89" s="2"/>
    </row>
    <row r="90" spans="1:43" ht="15">
      <c r="A90" s="39"/>
      <c r="B90" s="5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45"/>
      <c r="U90" s="39"/>
      <c r="V90" s="5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39"/>
      <c r="AP90" s="5"/>
      <c r="AQ90" s="2"/>
    </row>
    <row r="91" spans="1:43" ht="15">
      <c r="A91" s="39"/>
      <c r="B91" s="5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45"/>
      <c r="U91" s="39"/>
      <c r="V91" s="5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39"/>
      <c r="AP91" s="5"/>
      <c r="AQ91" s="2"/>
    </row>
    <row r="92" spans="1:43" ht="15">
      <c r="A92" s="39"/>
      <c r="B92" s="5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45"/>
      <c r="U92" s="39"/>
      <c r="V92" s="5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39"/>
      <c r="AP92" s="5"/>
      <c r="AQ92" s="2"/>
    </row>
    <row r="93" spans="1:43" ht="15">
      <c r="A93" s="39"/>
      <c r="B93" s="5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45"/>
      <c r="U93" s="39"/>
      <c r="V93" s="5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39"/>
      <c r="AP93" s="5"/>
      <c r="AQ93" s="2"/>
    </row>
    <row r="94" spans="1:43" ht="15">
      <c r="A94" s="39"/>
      <c r="B94" s="5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45"/>
      <c r="U94" s="39"/>
      <c r="V94" s="5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39"/>
      <c r="AP94" s="5"/>
      <c r="AQ94" s="2"/>
    </row>
    <row r="95" spans="1:43" ht="15">
      <c r="A95" s="39"/>
      <c r="B95" s="5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45"/>
      <c r="U95" s="39"/>
      <c r="V95" s="5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39"/>
      <c r="AP95" s="5"/>
      <c r="AQ95" s="2"/>
    </row>
    <row r="96" spans="1:43" ht="15">
      <c r="A96" s="39"/>
      <c r="B96" s="5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45"/>
      <c r="U96" s="39"/>
      <c r="V96" s="5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39"/>
      <c r="AP96" s="5"/>
      <c r="AQ96" s="2"/>
    </row>
    <row r="97" spans="1:43" ht="15">
      <c r="A97" s="39"/>
      <c r="B97" s="5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45"/>
      <c r="U97" s="39"/>
      <c r="V97" s="5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39"/>
      <c r="AP97" s="5"/>
      <c r="AQ97" s="2"/>
    </row>
    <row r="98" spans="1:43" ht="15">
      <c r="A98" s="39"/>
      <c r="B98" s="5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45"/>
      <c r="U98" s="39"/>
      <c r="V98" s="5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39"/>
      <c r="AP98" s="5"/>
      <c r="AQ98" s="2"/>
    </row>
    <row r="99" spans="1:43" ht="15">
      <c r="A99" s="39"/>
      <c r="B99" s="5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45"/>
      <c r="U99" s="39"/>
      <c r="V99" s="5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39"/>
      <c r="AP99" s="5"/>
      <c r="AQ99" s="2"/>
    </row>
    <row r="100" spans="1:43" ht="15">
      <c r="A100" s="39"/>
      <c r="B100" s="5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45"/>
      <c r="U100" s="39"/>
      <c r="V100" s="5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39"/>
      <c r="AP100" s="5"/>
      <c r="AQ100" s="2"/>
    </row>
    <row r="101" spans="1:43" ht="15">
      <c r="A101" s="39"/>
      <c r="B101" s="5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45"/>
      <c r="U101" s="39"/>
      <c r="V101" s="5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39"/>
      <c r="AP101" s="5"/>
      <c r="AQ101" s="2"/>
    </row>
    <row r="102" spans="1:43" ht="15">
      <c r="A102" s="39"/>
      <c r="B102" s="5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45"/>
      <c r="U102" s="39"/>
      <c r="V102" s="5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39"/>
      <c r="AP102" s="5"/>
      <c r="AQ102" s="2"/>
    </row>
    <row r="103" spans="1:43" ht="15">
      <c r="A103" s="39"/>
      <c r="B103" s="5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45"/>
      <c r="U103" s="39"/>
      <c r="V103" s="5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39"/>
      <c r="AP103" s="5"/>
      <c r="AQ103" s="2"/>
    </row>
    <row r="104" spans="1:43" ht="15">
      <c r="A104" s="39"/>
      <c r="B104" s="5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45"/>
      <c r="U104" s="39"/>
      <c r="V104" s="5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39"/>
      <c r="AP104" s="5"/>
      <c r="AQ104" s="2"/>
    </row>
    <row r="105" spans="1:43" ht="15">
      <c r="A105" s="39"/>
      <c r="B105" s="5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45"/>
      <c r="U105" s="39"/>
      <c r="V105" s="5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39"/>
      <c r="AP105" s="5"/>
      <c r="AQ105" s="2"/>
    </row>
    <row r="106" spans="1:43" ht="15">
      <c r="A106" s="39"/>
      <c r="B106" s="5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45"/>
      <c r="U106" s="39"/>
      <c r="V106" s="5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39"/>
      <c r="AP106" s="5"/>
      <c r="AQ106" s="2"/>
    </row>
    <row r="107" spans="1:43" ht="15">
      <c r="A107" s="39"/>
      <c r="B107" s="5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45"/>
      <c r="U107" s="39"/>
      <c r="V107" s="5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39"/>
      <c r="AP107" s="5"/>
      <c r="AQ107" s="2"/>
    </row>
    <row r="108" spans="1:43" ht="15">
      <c r="A108" s="39"/>
      <c r="B108" s="5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45"/>
      <c r="U108" s="39"/>
      <c r="V108" s="5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39"/>
      <c r="AP108" s="5"/>
      <c r="AQ108" s="2"/>
    </row>
    <row r="109" spans="1:43" ht="15">
      <c r="A109" s="39"/>
      <c r="B109" s="5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45"/>
      <c r="U109" s="39"/>
      <c r="V109" s="5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39"/>
      <c r="AP109" s="5"/>
      <c r="AQ109" s="2"/>
    </row>
    <row r="110" spans="1:43" ht="15">
      <c r="A110" s="39"/>
      <c r="B110" s="5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45"/>
      <c r="U110" s="39"/>
      <c r="V110" s="5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39"/>
      <c r="AP110" s="5"/>
      <c r="AQ110" s="2"/>
    </row>
    <row r="111" spans="1:43" ht="15">
      <c r="A111" s="39"/>
      <c r="B111" s="5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45"/>
      <c r="U111" s="39"/>
      <c r="V111" s="5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39"/>
      <c r="AP111" s="5"/>
      <c r="AQ111" s="2"/>
    </row>
    <row r="112" spans="1:43" ht="15">
      <c r="A112" s="39"/>
      <c r="B112" s="5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45"/>
      <c r="U112" s="39"/>
      <c r="V112" s="5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39"/>
      <c r="AP112" s="5"/>
      <c r="AQ112" s="2"/>
    </row>
    <row r="113" spans="1:43" ht="15">
      <c r="A113" s="39"/>
      <c r="B113" s="5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45"/>
      <c r="U113" s="39"/>
      <c r="V113" s="5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39"/>
      <c r="AP113" s="5"/>
      <c r="AQ113" s="2"/>
    </row>
    <row r="114" spans="1:43" ht="15">
      <c r="A114" s="39"/>
      <c r="B114" s="5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45"/>
      <c r="U114" s="39"/>
      <c r="V114" s="5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39"/>
      <c r="AP114" s="5"/>
      <c r="AQ114" s="2"/>
    </row>
    <row r="115" spans="1:43" ht="15">
      <c r="A115" s="39"/>
      <c r="B115" s="5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45"/>
      <c r="U115" s="39"/>
      <c r="V115" s="5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39"/>
      <c r="AP115" s="5"/>
      <c r="AQ115" s="2"/>
    </row>
    <row r="116" spans="1:43" ht="15">
      <c r="A116" s="39"/>
      <c r="B116" s="5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45"/>
      <c r="U116" s="39"/>
      <c r="V116" s="5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39"/>
      <c r="AP116" s="5"/>
      <c r="AQ116" s="2"/>
    </row>
    <row r="117" spans="1:43" ht="15">
      <c r="A117" s="39"/>
      <c r="B117" s="5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45"/>
      <c r="U117" s="39"/>
      <c r="V117" s="5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39"/>
      <c r="AP117" s="5"/>
      <c r="AQ117" s="2"/>
    </row>
    <row r="118" spans="1:43" ht="15">
      <c r="A118" s="39"/>
      <c r="B118" s="5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45"/>
      <c r="U118" s="39"/>
      <c r="V118" s="5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39"/>
      <c r="AP118" s="5"/>
      <c r="AQ118" s="2"/>
    </row>
    <row r="119" spans="1:43" ht="15">
      <c r="A119" s="39"/>
      <c r="B119" s="5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45"/>
      <c r="U119" s="39"/>
      <c r="V119" s="5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39"/>
      <c r="AP119" s="5"/>
      <c r="AQ119" s="2"/>
    </row>
    <row r="120" spans="1:43" ht="15">
      <c r="A120" s="39"/>
      <c r="B120" s="5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45"/>
      <c r="U120" s="39"/>
      <c r="V120" s="5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39"/>
      <c r="AP120" s="5"/>
      <c r="AQ120" s="2"/>
    </row>
    <row r="121" spans="1:43" ht="15">
      <c r="A121" s="39"/>
      <c r="B121" s="5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45"/>
      <c r="U121" s="39"/>
      <c r="V121" s="5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39"/>
      <c r="AP121" s="5"/>
      <c r="AQ121" s="2"/>
    </row>
    <row r="122" spans="1:43" ht="15">
      <c r="A122" s="39"/>
      <c r="B122" s="5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45"/>
      <c r="U122" s="39"/>
      <c r="V122" s="5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39"/>
      <c r="AP122" s="5"/>
      <c r="AQ122" s="2"/>
    </row>
    <row r="123" spans="1:43" ht="15">
      <c r="A123" s="39"/>
      <c r="B123" s="5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45"/>
      <c r="U123" s="39"/>
      <c r="V123" s="5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39"/>
      <c r="AP123" s="5"/>
      <c r="AQ123" s="2"/>
    </row>
    <row r="124" spans="1:43" ht="15">
      <c r="A124" s="39"/>
      <c r="B124" s="5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45"/>
      <c r="U124" s="39"/>
      <c r="V124" s="5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39"/>
      <c r="AP124" s="5"/>
      <c r="AQ124" s="2"/>
    </row>
    <row r="125" spans="1:43" ht="15">
      <c r="A125" s="39"/>
      <c r="B125" s="5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45"/>
      <c r="U125" s="39"/>
      <c r="V125" s="5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39"/>
      <c r="AP125" s="5"/>
      <c r="AQ125" s="2"/>
    </row>
    <row r="126" spans="1:43" ht="15">
      <c r="A126" s="39"/>
      <c r="B126" s="5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45"/>
      <c r="U126" s="39"/>
      <c r="V126" s="5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39"/>
      <c r="AP126" s="5"/>
      <c r="AQ126" s="2"/>
    </row>
    <row r="127" spans="1:43" ht="15">
      <c r="A127" s="39"/>
      <c r="B127" s="5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45"/>
      <c r="U127" s="39"/>
      <c r="V127" s="5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39"/>
      <c r="AP127" s="5"/>
      <c r="AQ127" s="2"/>
    </row>
    <row r="128" spans="1:43" ht="15">
      <c r="A128" s="39"/>
      <c r="B128" s="5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45"/>
      <c r="U128" s="39"/>
      <c r="V128" s="5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39"/>
      <c r="AP128" s="5"/>
      <c r="AQ128" s="2"/>
    </row>
    <row r="129" spans="1:43" ht="15">
      <c r="A129" s="39"/>
      <c r="B129" s="5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45"/>
      <c r="U129" s="39"/>
      <c r="V129" s="5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39"/>
      <c r="AP129" s="5"/>
      <c r="AQ129" s="2"/>
    </row>
    <row r="130" spans="1:43" ht="15">
      <c r="A130" s="39"/>
      <c r="B130" s="5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45"/>
      <c r="U130" s="39"/>
      <c r="V130" s="5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39"/>
      <c r="AP130" s="5"/>
      <c r="AQ130" s="2"/>
    </row>
    <row r="131" spans="1:43" ht="15">
      <c r="A131" s="39"/>
      <c r="B131" s="5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45"/>
      <c r="U131" s="39"/>
      <c r="V131" s="5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39"/>
      <c r="AP131" s="5"/>
      <c r="AQ131" s="2"/>
    </row>
    <row r="132" spans="1:43" ht="15">
      <c r="A132" s="39"/>
      <c r="B132" s="5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45"/>
      <c r="U132" s="39"/>
      <c r="V132" s="5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39"/>
      <c r="AP132" s="5"/>
      <c r="AQ132" s="2"/>
    </row>
    <row r="133" spans="1:43" ht="15">
      <c r="A133" s="39"/>
      <c r="B133" s="5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45"/>
      <c r="U133" s="39"/>
      <c r="V133" s="5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39"/>
      <c r="AP133" s="5"/>
      <c r="AQ133" s="2"/>
    </row>
    <row r="134" spans="1:43" ht="15">
      <c r="A134" s="39"/>
      <c r="B134" s="5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45"/>
      <c r="U134" s="39"/>
      <c r="V134" s="5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39"/>
      <c r="AP134" s="5"/>
      <c r="AQ134" s="2"/>
    </row>
    <row r="135" spans="1:43" ht="15">
      <c r="A135" s="39"/>
      <c r="B135" s="5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45"/>
      <c r="U135" s="39"/>
      <c r="V135" s="5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39"/>
      <c r="AP135" s="5"/>
      <c r="AQ135" s="2"/>
    </row>
    <row r="136" spans="1:43" ht="15">
      <c r="A136" s="39"/>
      <c r="B136" s="5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45"/>
      <c r="U136" s="39"/>
      <c r="V136" s="5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39"/>
      <c r="AP136" s="5"/>
      <c r="AQ136" s="2"/>
    </row>
    <row r="137" spans="1:43" ht="15">
      <c r="A137" s="39"/>
      <c r="B137" s="5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45"/>
      <c r="U137" s="39"/>
      <c r="V137" s="5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39"/>
      <c r="AP137" s="5"/>
      <c r="AQ137" s="2"/>
    </row>
    <row r="138" spans="1:43" ht="15">
      <c r="A138" s="39"/>
      <c r="B138" s="5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45"/>
      <c r="U138" s="39"/>
      <c r="V138" s="5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39"/>
      <c r="AP138" s="5"/>
      <c r="AQ138" s="2"/>
    </row>
    <row r="139" spans="1:43" ht="15">
      <c r="A139" s="39"/>
      <c r="B139" s="5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45"/>
      <c r="U139" s="39"/>
      <c r="V139" s="5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39"/>
      <c r="AP139" s="5"/>
      <c r="AQ139" s="2"/>
    </row>
    <row r="140" spans="1:43" ht="15">
      <c r="A140" s="39"/>
      <c r="B140" s="5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45"/>
      <c r="U140" s="39"/>
      <c r="V140" s="5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39"/>
      <c r="AP140" s="5"/>
      <c r="AQ140" s="2"/>
    </row>
    <row r="141" spans="1:43" ht="15">
      <c r="A141" s="39"/>
      <c r="B141" s="5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45"/>
      <c r="U141" s="39"/>
      <c r="V141" s="5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39"/>
      <c r="AP141" s="5"/>
      <c r="AQ141" s="2"/>
    </row>
    <row r="142" spans="1:43" ht="15">
      <c r="A142" s="39"/>
      <c r="B142" s="5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45"/>
      <c r="U142" s="39"/>
      <c r="V142" s="5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39"/>
      <c r="AP142" s="5"/>
      <c r="AQ142" s="2"/>
    </row>
    <row r="143" spans="1:43" ht="15">
      <c r="A143" s="39"/>
      <c r="B143" s="5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45"/>
      <c r="U143" s="39"/>
      <c r="V143" s="5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39"/>
      <c r="AP143" s="5"/>
      <c r="AQ143" s="2"/>
    </row>
    <row r="144" spans="1:43" ht="15">
      <c r="A144" s="39"/>
      <c r="B144" s="5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45"/>
      <c r="U144" s="39"/>
      <c r="V144" s="5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39"/>
      <c r="AP144" s="5"/>
      <c r="AQ144" s="2"/>
    </row>
    <row r="145" spans="1:43" ht="15">
      <c r="A145" s="39"/>
      <c r="B145" s="5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45"/>
      <c r="U145" s="39"/>
      <c r="V145" s="5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39"/>
      <c r="AP145" s="5"/>
      <c r="AQ145" s="2"/>
    </row>
    <row r="146" spans="1:43" ht="15">
      <c r="A146" s="39"/>
      <c r="B146" s="5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45"/>
      <c r="U146" s="39"/>
      <c r="V146" s="5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39"/>
      <c r="AP146" s="5"/>
      <c r="AQ146" s="2"/>
    </row>
    <row r="147" spans="1:43" ht="15">
      <c r="A147" s="39"/>
      <c r="B147" s="5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45"/>
      <c r="U147" s="39"/>
      <c r="V147" s="5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39"/>
      <c r="AP147" s="5"/>
      <c r="AQ147" s="2"/>
    </row>
    <row r="148" spans="1:43" ht="15">
      <c r="A148" s="39"/>
      <c r="B148" s="5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45"/>
      <c r="U148" s="39"/>
      <c r="V148" s="5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39"/>
      <c r="AP148" s="5"/>
      <c r="AQ148" s="2"/>
    </row>
    <row r="149" spans="1:43" ht="15">
      <c r="A149" s="39"/>
      <c r="B149" s="5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45"/>
      <c r="U149" s="39"/>
      <c r="V149" s="5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39"/>
      <c r="AP149" s="5"/>
      <c r="AQ149" s="2"/>
    </row>
    <row r="150" spans="1:43" ht="15">
      <c r="A150" s="39"/>
      <c r="B150" s="5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45"/>
      <c r="U150" s="39"/>
      <c r="V150" s="5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39"/>
      <c r="AP150" s="5"/>
      <c r="AQ150" s="2"/>
    </row>
    <row r="151" spans="1:43" ht="15">
      <c r="A151" s="39"/>
      <c r="B151" s="5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45"/>
      <c r="U151" s="39"/>
      <c r="V151" s="5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39"/>
      <c r="AP151" s="5"/>
      <c r="AQ151" s="2"/>
    </row>
    <row r="152" spans="1:43" ht="15">
      <c r="A152" s="39"/>
      <c r="B152" s="5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45"/>
      <c r="U152" s="39"/>
      <c r="V152" s="5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39"/>
      <c r="AP152" s="5"/>
      <c r="AQ152" s="2"/>
    </row>
    <row r="153" spans="1:43" ht="15">
      <c r="A153" s="39"/>
      <c r="B153" s="5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45"/>
      <c r="U153" s="39"/>
      <c r="V153" s="5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39"/>
      <c r="AP153" s="5"/>
      <c r="AQ153" s="2"/>
    </row>
    <row r="154" spans="1:43" ht="15">
      <c r="A154" s="39"/>
      <c r="B154" s="5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45"/>
      <c r="U154" s="39"/>
      <c r="V154" s="5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39"/>
      <c r="AP154" s="5"/>
      <c r="AQ154" s="2"/>
    </row>
    <row r="155" spans="1:43" ht="15">
      <c r="A155" s="39"/>
      <c r="B155" s="5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45"/>
      <c r="U155" s="39"/>
      <c r="V155" s="5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39"/>
      <c r="AP155" s="5"/>
      <c r="AQ155" s="2"/>
    </row>
    <row r="156" spans="1:43" ht="15">
      <c r="A156" s="39"/>
      <c r="B156" s="5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45"/>
      <c r="U156" s="39"/>
      <c r="V156" s="5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39"/>
      <c r="AP156" s="5"/>
      <c r="AQ156" s="2"/>
    </row>
    <row r="157" spans="1:43" ht="15">
      <c r="A157" s="39"/>
      <c r="B157" s="5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45"/>
      <c r="U157" s="39"/>
      <c r="V157" s="5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39"/>
      <c r="AP157" s="5"/>
      <c r="AQ157" s="2"/>
    </row>
    <row r="158" spans="1:43" ht="15">
      <c r="A158" s="39"/>
      <c r="B158" s="5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45"/>
      <c r="U158" s="39"/>
      <c r="V158" s="5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39"/>
      <c r="AP158" s="5"/>
      <c r="AQ158" s="2"/>
    </row>
    <row r="159" spans="1:43" ht="15">
      <c r="A159" s="39"/>
      <c r="B159" s="5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45"/>
      <c r="U159" s="39"/>
      <c r="V159" s="5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39"/>
      <c r="AP159" s="5"/>
      <c r="AQ159" s="2"/>
    </row>
    <row r="160" spans="1:43" ht="15">
      <c r="A160" s="39"/>
      <c r="B160" s="5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45"/>
      <c r="U160" s="39"/>
      <c r="V160" s="5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39"/>
      <c r="AP160" s="5"/>
      <c r="AQ160" s="2"/>
    </row>
    <row r="161" spans="1:43" ht="15">
      <c r="A161" s="39"/>
      <c r="B161" s="5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45"/>
      <c r="U161" s="39"/>
      <c r="V161" s="5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39"/>
      <c r="AP161" s="5"/>
      <c r="AQ161" s="2"/>
    </row>
    <row r="162" spans="1:43" ht="15">
      <c r="A162" s="39"/>
      <c r="B162" s="5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45"/>
      <c r="U162" s="39"/>
      <c r="V162" s="5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39"/>
      <c r="AP162" s="5"/>
      <c r="AQ162" s="2"/>
    </row>
    <row r="163" spans="1:43" ht="15">
      <c r="A163" s="39"/>
      <c r="B163" s="5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45"/>
      <c r="U163" s="39"/>
      <c r="V163" s="5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39"/>
      <c r="AP163" s="5"/>
      <c r="AQ163" s="2"/>
    </row>
    <row r="164" spans="1:43" ht="15">
      <c r="A164" s="39"/>
      <c r="B164" s="5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45"/>
      <c r="U164" s="39"/>
      <c r="V164" s="5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39"/>
      <c r="AP164" s="5"/>
      <c r="AQ164" s="2"/>
    </row>
    <row r="165" spans="1:43" ht="15">
      <c r="A165" s="39"/>
      <c r="B165" s="5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45"/>
      <c r="U165" s="39"/>
      <c r="V165" s="5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39"/>
      <c r="AP165" s="5"/>
      <c r="AQ165" s="2"/>
    </row>
    <row r="166" spans="1:43" ht="15">
      <c r="A166" s="39"/>
      <c r="B166" s="5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45"/>
      <c r="U166" s="39"/>
      <c r="V166" s="5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39"/>
      <c r="AP166" s="5"/>
      <c r="AQ166" s="2"/>
    </row>
    <row r="167" spans="1:43" ht="15">
      <c r="A167" s="39"/>
      <c r="B167" s="5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45"/>
      <c r="U167" s="39"/>
      <c r="V167" s="5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39"/>
      <c r="AP167" s="5"/>
      <c r="AQ167" s="2"/>
    </row>
    <row r="168" spans="1:43" ht="15">
      <c r="A168" s="39"/>
      <c r="B168" s="5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45"/>
      <c r="U168" s="39"/>
      <c r="V168" s="5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39"/>
      <c r="AP168" s="5"/>
      <c r="AQ168" s="2"/>
    </row>
    <row r="169" spans="1:43" ht="15">
      <c r="A169" s="39"/>
      <c r="B169" s="5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45"/>
      <c r="U169" s="39"/>
      <c r="V169" s="5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39"/>
      <c r="AP169" s="5"/>
      <c r="AQ169" s="2"/>
    </row>
    <row r="170" spans="1:43" ht="15">
      <c r="A170" s="39"/>
      <c r="B170" s="5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45"/>
      <c r="U170" s="39"/>
      <c r="V170" s="5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39"/>
      <c r="AP170" s="5"/>
      <c r="AQ170" s="2"/>
    </row>
    <row r="171" spans="1:43" ht="15">
      <c r="A171" s="39"/>
      <c r="B171" s="5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45"/>
      <c r="U171" s="39"/>
      <c r="V171" s="5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39"/>
      <c r="AP171" s="5"/>
      <c r="AQ171" s="2"/>
    </row>
    <row r="172" spans="1:43" ht="15">
      <c r="A172" s="39"/>
      <c r="B172" s="5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45"/>
      <c r="U172" s="39"/>
      <c r="V172" s="5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39"/>
      <c r="AP172" s="5"/>
      <c r="AQ172" s="2"/>
    </row>
    <row r="173" spans="1:43" ht="15">
      <c r="A173" s="39"/>
      <c r="B173" s="5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45"/>
      <c r="U173" s="39"/>
      <c r="V173" s="5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39"/>
      <c r="AP173" s="5"/>
      <c r="AQ173" s="2"/>
    </row>
    <row r="174" spans="1:43" ht="15">
      <c r="A174" s="39"/>
      <c r="B174" s="5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45"/>
      <c r="U174" s="39"/>
      <c r="V174" s="5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39"/>
      <c r="AP174" s="5"/>
      <c r="AQ174" s="2"/>
    </row>
    <row r="175" spans="1:43" ht="15">
      <c r="A175" s="39"/>
      <c r="B175" s="5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45"/>
      <c r="U175" s="39"/>
      <c r="V175" s="5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39"/>
      <c r="AP175" s="5"/>
      <c r="AQ175" s="2"/>
    </row>
    <row r="176" spans="1:43" ht="15">
      <c r="A176" s="39"/>
      <c r="B176" s="5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45"/>
      <c r="U176" s="39"/>
      <c r="V176" s="5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39"/>
      <c r="AP176" s="5"/>
      <c r="AQ176" s="2"/>
    </row>
    <row r="177" spans="1:43" ht="15">
      <c r="A177" s="39"/>
      <c r="B177" s="5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45"/>
      <c r="U177" s="39"/>
      <c r="V177" s="5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39"/>
      <c r="AP177" s="5"/>
      <c r="AQ177" s="2"/>
    </row>
    <row r="178" spans="1:43" ht="15">
      <c r="A178" s="39"/>
      <c r="B178" s="5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45"/>
      <c r="U178" s="39"/>
      <c r="V178" s="5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39"/>
      <c r="AP178" s="5"/>
      <c r="AQ178" s="2"/>
    </row>
    <row r="179" spans="1:43" ht="15">
      <c r="A179" s="39"/>
      <c r="B179" s="5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45"/>
      <c r="U179" s="39"/>
      <c r="V179" s="5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39"/>
      <c r="AP179" s="5"/>
      <c r="AQ179" s="2"/>
    </row>
    <row r="180" spans="1:43" ht="15">
      <c r="A180" s="39"/>
      <c r="B180" s="5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45"/>
      <c r="U180" s="39"/>
      <c r="V180" s="5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39"/>
      <c r="AP180" s="5"/>
      <c r="AQ180" s="2"/>
    </row>
    <row r="181" spans="1:43" ht="15">
      <c r="A181" s="39"/>
      <c r="B181" s="5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45"/>
      <c r="U181" s="39"/>
      <c r="V181" s="5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39"/>
      <c r="AP181" s="5"/>
      <c r="AQ181" s="2"/>
    </row>
    <row r="182" spans="1:43" ht="15">
      <c r="A182" s="39"/>
      <c r="B182" s="5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45"/>
      <c r="U182" s="39"/>
      <c r="V182" s="5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39"/>
      <c r="AP182" s="5"/>
      <c r="AQ182" s="2"/>
    </row>
    <row r="183" spans="1:43" ht="15">
      <c r="A183" s="39"/>
      <c r="B183" s="5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45"/>
      <c r="U183" s="39"/>
      <c r="V183" s="5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39"/>
      <c r="AP183" s="5"/>
      <c r="AQ183" s="2"/>
    </row>
    <row r="184" spans="1:43" ht="15">
      <c r="A184" s="39"/>
      <c r="B184" s="5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45"/>
      <c r="U184" s="39"/>
      <c r="V184" s="5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39"/>
      <c r="AP184" s="5"/>
      <c r="AQ184" s="2"/>
    </row>
    <row r="185" spans="1:43" ht="15">
      <c r="A185" s="39"/>
      <c r="B185" s="5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45"/>
      <c r="U185" s="39"/>
      <c r="V185" s="5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39"/>
      <c r="AP185" s="5"/>
      <c r="AQ185" s="2"/>
    </row>
    <row r="186" spans="1:43" ht="15">
      <c r="A186" s="39"/>
      <c r="B186" s="5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45"/>
      <c r="U186" s="39"/>
      <c r="V186" s="5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39"/>
      <c r="AP186" s="5"/>
      <c r="AQ186" s="2"/>
    </row>
    <row r="187" spans="1:43" ht="15">
      <c r="A187" s="39"/>
      <c r="B187" s="5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45"/>
      <c r="U187" s="39"/>
      <c r="V187" s="5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39"/>
      <c r="AP187" s="5"/>
      <c r="AQ187" s="2"/>
    </row>
    <row r="188" spans="1:43" ht="15">
      <c r="A188" s="39"/>
      <c r="B188" s="5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45"/>
      <c r="U188" s="39"/>
      <c r="V188" s="5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39"/>
      <c r="AP188" s="5"/>
      <c r="AQ188" s="2"/>
    </row>
    <row r="189" spans="1:43" ht="15">
      <c r="A189" s="39"/>
      <c r="B189" s="5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45"/>
      <c r="U189" s="39"/>
      <c r="V189" s="5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39"/>
      <c r="AP189" s="5"/>
      <c r="AQ189" s="2"/>
    </row>
    <row r="190" spans="1:43" ht="15">
      <c r="A190" s="39"/>
      <c r="B190" s="5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45"/>
      <c r="U190" s="39"/>
      <c r="V190" s="5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39"/>
      <c r="AP190" s="5"/>
      <c r="AQ190" s="2"/>
    </row>
    <row r="191" spans="1:43" ht="15">
      <c r="A191" s="39"/>
      <c r="B191" s="5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45"/>
      <c r="U191" s="39"/>
      <c r="V191" s="5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39"/>
      <c r="AP191" s="5"/>
      <c r="AQ191" s="2"/>
    </row>
    <row r="192" spans="1:43" ht="15">
      <c r="A192" s="39"/>
      <c r="B192" s="5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45"/>
      <c r="U192" s="39"/>
      <c r="V192" s="5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39"/>
      <c r="AP192" s="5"/>
      <c r="AQ192" s="2"/>
    </row>
    <row r="193" spans="1:43" ht="15">
      <c r="A193" s="39"/>
      <c r="B193" s="5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45"/>
      <c r="U193" s="39"/>
      <c r="V193" s="5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39"/>
      <c r="AP193" s="5"/>
      <c r="AQ193" s="2"/>
    </row>
    <row r="194" spans="1:43" ht="15">
      <c r="A194" s="39"/>
      <c r="B194" s="5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45"/>
      <c r="U194" s="39"/>
      <c r="V194" s="5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39"/>
      <c r="AP194" s="5"/>
      <c r="AQ194" s="2"/>
    </row>
    <row r="195" spans="1:43" ht="15">
      <c r="A195" s="39"/>
      <c r="B195" s="5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45"/>
      <c r="U195" s="39"/>
      <c r="V195" s="5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39"/>
      <c r="AP195" s="5"/>
      <c r="AQ195" s="2"/>
    </row>
    <row r="196" spans="1:43" ht="15">
      <c r="A196" s="39"/>
      <c r="B196" s="5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45"/>
      <c r="U196" s="39"/>
      <c r="V196" s="5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39"/>
      <c r="AP196" s="5"/>
      <c r="AQ196" s="2"/>
    </row>
    <row r="197" spans="1:43" ht="15">
      <c r="A197" s="39"/>
      <c r="B197" s="5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45"/>
      <c r="U197" s="39"/>
      <c r="V197" s="5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39"/>
      <c r="AP197" s="5"/>
      <c r="AQ197" s="2"/>
    </row>
    <row r="198" spans="1:43" ht="15">
      <c r="A198" s="39"/>
      <c r="B198" s="5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45"/>
      <c r="U198" s="39"/>
      <c r="V198" s="5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39"/>
      <c r="AP198" s="5"/>
      <c r="AQ198" s="2"/>
    </row>
    <row r="199" spans="1:43" ht="15">
      <c r="A199" s="39"/>
      <c r="B199" s="5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45"/>
      <c r="U199" s="39"/>
      <c r="V199" s="5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39"/>
      <c r="AP199" s="5"/>
      <c r="AQ199" s="2"/>
    </row>
    <row r="200" spans="1:43" ht="15">
      <c r="A200" s="39"/>
      <c r="B200" s="5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45"/>
      <c r="U200" s="39"/>
      <c r="V200" s="5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39"/>
      <c r="AP200" s="5"/>
      <c r="AQ200" s="2"/>
    </row>
    <row r="201" spans="1:43" ht="15">
      <c r="A201" s="39"/>
      <c r="B201" s="5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45"/>
      <c r="U201" s="39"/>
      <c r="V201" s="5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39"/>
      <c r="AP201" s="5"/>
      <c r="AQ201" s="2"/>
    </row>
    <row r="202" spans="1:43" ht="15">
      <c r="A202" s="39"/>
      <c r="B202" s="5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45"/>
      <c r="U202" s="39"/>
      <c r="V202" s="5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39"/>
      <c r="AP202" s="5"/>
      <c r="AQ202" s="2"/>
    </row>
    <row r="203" spans="1:43" ht="15">
      <c r="A203" s="39"/>
      <c r="B203" s="5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45"/>
      <c r="U203" s="39"/>
      <c r="V203" s="5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39"/>
      <c r="AP203" s="5"/>
      <c r="AQ203" s="2"/>
    </row>
    <row r="204" spans="1:43" ht="15">
      <c r="A204" s="39"/>
      <c r="B204" s="5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45"/>
      <c r="U204" s="39"/>
      <c r="V204" s="5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39"/>
      <c r="AP204" s="5"/>
      <c r="AQ204" s="2"/>
    </row>
    <row r="205" spans="1:43" ht="15">
      <c r="A205" s="39"/>
      <c r="B205" s="5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45"/>
      <c r="U205" s="39"/>
      <c r="V205" s="5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39"/>
      <c r="AP205" s="5"/>
      <c r="AQ205" s="2"/>
    </row>
    <row r="206" spans="1:43" ht="15">
      <c r="A206" s="39"/>
      <c r="B206" s="5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45"/>
      <c r="U206" s="39"/>
      <c r="V206" s="5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39"/>
      <c r="AP206" s="5"/>
      <c r="AQ206" s="2"/>
    </row>
    <row r="207" spans="1:43" ht="15">
      <c r="A207" s="39"/>
      <c r="B207" s="5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45"/>
      <c r="U207" s="39"/>
      <c r="V207" s="5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39"/>
      <c r="AP207" s="5"/>
      <c r="AQ207" s="2"/>
    </row>
    <row r="208" spans="1:43" ht="15">
      <c r="A208" s="39"/>
      <c r="B208" s="5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45"/>
      <c r="U208" s="39"/>
      <c r="V208" s="5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39"/>
      <c r="AP208" s="5"/>
      <c r="AQ208" s="2"/>
    </row>
    <row r="209" spans="1:43" ht="15">
      <c r="A209" s="39"/>
      <c r="B209" s="5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45"/>
      <c r="U209" s="39"/>
      <c r="V209" s="5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39"/>
      <c r="AP209" s="5"/>
      <c r="AQ209" s="2"/>
    </row>
    <row r="210" spans="1:43" ht="15">
      <c r="A210" s="39"/>
      <c r="B210" s="5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45"/>
      <c r="U210" s="39"/>
      <c r="V210" s="5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39"/>
      <c r="AP210" s="5"/>
      <c r="AQ210" s="2"/>
    </row>
    <row r="211" spans="1:43" ht="15">
      <c r="A211" s="39"/>
      <c r="B211" s="5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45"/>
      <c r="U211" s="39"/>
      <c r="V211" s="5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39"/>
      <c r="AP211" s="5"/>
      <c r="AQ211" s="2"/>
    </row>
    <row r="212" spans="1:43" ht="15">
      <c r="A212" s="39"/>
      <c r="B212" s="5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45"/>
      <c r="U212" s="39"/>
      <c r="V212" s="5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39"/>
      <c r="AP212" s="5"/>
      <c r="AQ212" s="2"/>
    </row>
    <row r="213" spans="1:43" ht="15">
      <c r="A213" s="39"/>
      <c r="B213" s="5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45"/>
      <c r="U213" s="39"/>
      <c r="V213" s="5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39"/>
      <c r="AP213" s="5"/>
      <c r="AQ213" s="2"/>
    </row>
    <row r="214" spans="1:43" ht="15">
      <c r="A214" s="39"/>
      <c r="B214" s="5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45"/>
      <c r="U214" s="39"/>
      <c r="V214" s="5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39"/>
      <c r="AP214" s="5"/>
      <c r="AQ214" s="2"/>
    </row>
    <row r="215" spans="1:43" ht="15">
      <c r="A215" s="39"/>
      <c r="B215" s="5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45"/>
      <c r="U215" s="39"/>
      <c r="V215" s="5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39"/>
      <c r="AP215" s="5"/>
      <c r="AQ215" s="2"/>
    </row>
    <row r="216" spans="1:43" ht="15">
      <c r="A216" s="39"/>
      <c r="B216" s="5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45"/>
      <c r="U216" s="39"/>
      <c r="V216" s="5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39"/>
      <c r="AP216" s="5"/>
      <c r="AQ216" s="2"/>
    </row>
    <row r="217" spans="1:43" ht="15">
      <c r="A217" s="39"/>
      <c r="B217" s="5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45"/>
      <c r="U217" s="39"/>
      <c r="V217" s="5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39"/>
      <c r="AP217" s="5"/>
      <c r="AQ217" s="2"/>
    </row>
    <row r="218" spans="1:43" ht="15">
      <c r="A218" s="39"/>
      <c r="B218" s="5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45"/>
      <c r="U218" s="39"/>
      <c r="V218" s="5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39"/>
      <c r="AP218" s="5"/>
      <c r="AQ218" s="2"/>
    </row>
    <row r="219" spans="1:43" ht="15">
      <c r="A219" s="39"/>
      <c r="B219" s="5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45"/>
      <c r="U219" s="39"/>
      <c r="V219" s="5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39"/>
      <c r="AP219" s="5"/>
      <c r="AQ219" s="2"/>
    </row>
    <row r="220" spans="1:43" ht="15">
      <c r="A220" s="39"/>
      <c r="B220" s="5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45"/>
      <c r="U220" s="39"/>
      <c r="V220" s="5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39"/>
      <c r="AP220" s="5"/>
      <c r="AQ220" s="2"/>
    </row>
    <row r="221" spans="1:43" ht="15">
      <c r="A221" s="39"/>
      <c r="B221" s="5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45"/>
      <c r="U221" s="39"/>
      <c r="V221" s="5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39"/>
      <c r="AP221" s="5"/>
      <c r="AQ221" s="2"/>
    </row>
    <row r="222" spans="1:43" ht="15">
      <c r="A222" s="39"/>
      <c r="B222" s="5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45"/>
      <c r="U222" s="39"/>
      <c r="V222" s="5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39"/>
      <c r="AP222" s="5"/>
      <c r="AQ222" s="2"/>
    </row>
    <row r="223" spans="1:43" ht="15">
      <c r="A223" s="39"/>
      <c r="B223" s="5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45"/>
      <c r="U223" s="39"/>
      <c r="V223" s="5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39"/>
      <c r="AP223" s="5"/>
      <c r="AQ223" s="2"/>
    </row>
    <row r="224" spans="1:43" ht="15">
      <c r="A224" s="39"/>
      <c r="B224" s="5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45"/>
      <c r="U224" s="39"/>
      <c r="V224" s="5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39"/>
      <c r="AP224" s="5"/>
      <c r="AQ224" s="2"/>
    </row>
    <row r="225" spans="1:43" ht="15">
      <c r="A225" s="39"/>
      <c r="B225" s="5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45"/>
      <c r="U225" s="39"/>
      <c r="V225" s="5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39"/>
      <c r="AP225" s="5"/>
      <c r="AQ225" s="2"/>
    </row>
    <row r="226" spans="1:43" ht="15">
      <c r="A226" s="39"/>
      <c r="B226" s="5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45"/>
      <c r="U226" s="39"/>
      <c r="V226" s="5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39"/>
      <c r="AP226" s="5"/>
      <c r="AQ226" s="2"/>
    </row>
    <row r="227" spans="1:43" ht="15">
      <c r="A227" s="39"/>
      <c r="B227" s="5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45"/>
      <c r="U227" s="39"/>
      <c r="V227" s="5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39"/>
      <c r="AP227" s="5"/>
      <c r="AQ227" s="2"/>
    </row>
    <row r="228" spans="1:43" ht="15">
      <c r="A228" s="39"/>
      <c r="B228" s="5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45"/>
      <c r="U228" s="39"/>
      <c r="V228" s="5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39"/>
      <c r="AP228" s="5"/>
      <c r="AQ228" s="2"/>
    </row>
    <row r="229" spans="1:43" ht="15">
      <c r="A229" s="39"/>
      <c r="B229" s="5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45"/>
      <c r="U229" s="39"/>
      <c r="V229" s="5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39"/>
      <c r="AP229" s="5"/>
      <c r="AQ229" s="2"/>
    </row>
    <row r="230" spans="1:43" ht="15">
      <c r="A230" s="39"/>
      <c r="B230" s="5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45"/>
      <c r="U230" s="39"/>
      <c r="V230" s="5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39"/>
      <c r="AP230" s="5"/>
      <c r="AQ230" s="2"/>
    </row>
    <row r="231" spans="1:43" ht="15">
      <c r="A231" s="39"/>
      <c r="B231" s="5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45"/>
      <c r="U231" s="39"/>
      <c r="V231" s="5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39"/>
      <c r="AP231" s="5"/>
      <c r="AQ231" s="2"/>
    </row>
    <row r="232" spans="1:43" ht="15">
      <c r="A232" s="39"/>
      <c r="B232" s="5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45"/>
      <c r="U232" s="39"/>
      <c r="V232" s="5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39"/>
      <c r="AP232" s="5"/>
      <c r="AQ232" s="2"/>
    </row>
    <row r="233" spans="1:43" ht="15">
      <c r="A233" s="39"/>
      <c r="B233" s="5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45"/>
      <c r="U233" s="39"/>
      <c r="V233" s="5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39"/>
      <c r="AP233" s="5"/>
      <c r="AQ233" s="2"/>
    </row>
    <row r="234" spans="1:43" ht="15">
      <c r="A234" s="39"/>
      <c r="B234" s="5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45"/>
      <c r="U234" s="39"/>
      <c r="V234" s="5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39"/>
      <c r="AP234" s="5"/>
      <c r="AQ234" s="2"/>
    </row>
    <row r="235" spans="1:43" ht="15">
      <c r="A235" s="39"/>
      <c r="B235" s="5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45"/>
      <c r="U235" s="39"/>
      <c r="V235" s="5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39"/>
      <c r="AP235" s="5"/>
      <c r="AQ235" s="2"/>
    </row>
    <row r="236" spans="1:43" ht="15">
      <c r="A236" s="39"/>
      <c r="B236" s="5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45"/>
      <c r="U236" s="39"/>
      <c r="V236" s="5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39"/>
      <c r="AP236" s="5"/>
      <c r="AQ236" s="2"/>
    </row>
    <row r="237" spans="1:43" ht="15">
      <c r="A237" s="39"/>
      <c r="B237" s="5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45"/>
      <c r="U237" s="39"/>
      <c r="V237" s="5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39"/>
      <c r="AP237" s="5"/>
      <c r="AQ237" s="2"/>
    </row>
    <row r="238" spans="1:43" ht="15">
      <c r="A238" s="39"/>
      <c r="B238" s="5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45"/>
      <c r="U238" s="39"/>
      <c r="V238" s="5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39"/>
      <c r="AP238" s="5"/>
      <c r="AQ238" s="2"/>
    </row>
    <row r="239" spans="1:43" ht="15">
      <c r="A239" s="39"/>
      <c r="B239" s="5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45"/>
      <c r="U239" s="39"/>
      <c r="V239" s="5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39"/>
      <c r="AP239" s="5"/>
      <c r="AQ239" s="2"/>
    </row>
    <row r="240" spans="1:43" ht="15">
      <c r="A240" s="39"/>
      <c r="B240" s="5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45"/>
      <c r="U240" s="39"/>
      <c r="V240" s="5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39"/>
      <c r="AP240" s="5"/>
      <c r="AQ240" s="2"/>
    </row>
    <row r="241" spans="1:43" ht="15">
      <c r="A241" s="39"/>
      <c r="B241" s="5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45"/>
      <c r="U241" s="39"/>
      <c r="V241" s="5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39"/>
      <c r="AP241" s="5"/>
      <c r="AQ241" s="2"/>
    </row>
    <row r="242" spans="1:43" ht="15">
      <c r="A242" s="39"/>
      <c r="B242" s="5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45"/>
      <c r="U242" s="39"/>
      <c r="V242" s="5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39"/>
      <c r="AP242" s="5"/>
      <c r="AQ242" s="2"/>
    </row>
    <row r="243" spans="1:43" ht="15">
      <c r="A243" s="39"/>
      <c r="B243" s="5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45"/>
      <c r="U243" s="39"/>
      <c r="V243" s="5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39"/>
      <c r="AP243" s="5"/>
      <c r="AQ243" s="2"/>
    </row>
    <row r="244" spans="1:43" ht="15">
      <c r="A244" s="39"/>
      <c r="B244" s="5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45"/>
      <c r="U244" s="39"/>
      <c r="V244" s="5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39"/>
      <c r="AP244" s="5"/>
      <c r="AQ244" s="2"/>
    </row>
    <row r="245" spans="1:43" ht="15">
      <c r="A245" s="39"/>
      <c r="B245" s="5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45"/>
      <c r="U245" s="39"/>
      <c r="V245" s="5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39"/>
      <c r="AP245" s="5"/>
      <c r="AQ245" s="2"/>
    </row>
    <row r="246" spans="1:43" ht="15">
      <c r="A246" s="39"/>
      <c r="B246" s="5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45"/>
      <c r="U246" s="39"/>
      <c r="V246" s="5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39"/>
      <c r="AP246" s="5"/>
      <c r="AQ246" s="2"/>
    </row>
    <row r="247" spans="1:43" ht="15">
      <c r="A247" s="39"/>
      <c r="B247" s="5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45"/>
      <c r="U247" s="39"/>
      <c r="V247" s="5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39"/>
      <c r="AP247" s="5"/>
      <c r="AQ247" s="2"/>
    </row>
    <row r="248" spans="1:43" ht="15">
      <c r="A248" s="39"/>
      <c r="B248" s="5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45"/>
      <c r="U248" s="39"/>
      <c r="V248" s="5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39"/>
      <c r="AP248" s="5"/>
      <c r="AQ248" s="2"/>
    </row>
    <row r="249" spans="1:43" ht="15">
      <c r="A249" s="39"/>
      <c r="B249" s="5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45"/>
      <c r="U249" s="39"/>
      <c r="V249" s="5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39"/>
      <c r="AP249" s="5"/>
      <c r="AQ249" s="2"/>
    </row>
    <row r="250" spans="1:43" ht="15">
      <c r="A250" s="39"/>
      <c r="B250" s="5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45"/>
      <c r="U250" s="39"/>
      <c r="V250" s="5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39"/>
      <c r="AP250" s="5"/>
      <c r="AQ250" s="2"/>
    </row>
    <row r="251" spans="1:43" ht="15">
      <c r="A251" s="39"/>
      <c r="B251" s="5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45"/>
      <c r="U251" s="39"/>
      <c r="V251" s="5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39"/>
      <c r="AP251" s="5"/>
      <c r="AQ251" s="2"/>
    </row>
    <row r="252" spans="1:43" ht="15">
      <c r="A252" s="39"/>
      <c r="B252" s="5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45"/>
      <c r="U252" s="39"/>
      <c r="V252" s="5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39"/>
      <c r="AP252" s="5"/>
      <c r="AQ252" s="2"/>
    </row>
    <row r="253" spans="1:43" ht="15">
      <c r="A253" s="39"/>
      <c r="B253" s="5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45"/>
      <c r="U253" s="39"/>
      <c r="V253" s="5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39"/>
      <c r="AP253" s="5"/>
      <c r="AQ253" s="2"/>
    </row>
    <row r="254" spans="1:43" ht="15">
      <c r="A254" s="39"/>
      <c r="B254" s="5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45"/>
      <c r="U254" s="39"/>
      <c r="V254" s="5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39"/>
      <c r="AP254" s="5"/>
      <c r="AQ254" s="2"/>
    </row>
    <row r="255" spans="1:43" ht="15">
      <c r="A255" s="39"/>
      <c r="B255" s="5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45"/>
      <c r="U255" s="39"/>
      <c r="V255" s="5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39"/>
      <c r="AP255" s="5"/>
      <c r="AQ255" s="2"/>
    </row>
    <row r="256" spans="1:43" ht="15">
      <c r="A256" s="39"/>
      <c r="B256" s="5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45"/>
      <c r="U256" s="39"/>
      <c r="V256" s="5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39"/>
      <c r="AP256" s="5"/>
      <c r="AQ256" s="2"/>
    </row>
    <row r="257" spans="1:43" ht="15">
      <c r="A257" s="39"/>
      <c r="B257" s="5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45"/>
      <c r="U257" s="39"/>
      <c r="V257" s="5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39"/>
      <c r="AP257" s="5"/>
      <c r="AQ257" s="2"/>
    </row>
    <row r="258" spans="1:43" ht="15">
      <c r="A258" s="39"/>
      <c r="B258" s="5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45"/>
      <c r="U258" s="39"/>
      <c r="V258" s="5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39"/>
      <c r="AP258" s="5"/>
      <c r="AQ258" s="2"/>
    </row>
    <row r="259" spans="1:43" ht="15">
      <c r="A259" s="39"/>
      <c r="B259" s="5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45"/>
      <c r="U259" s="39"/>
      <c r="V259" s="5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39"/>
      <c r="AP259" s="5"/>
      <c r="AQ259" s="2"/>
    </row>
    <row r="260" spans="1:43" ht="15">
      <c r="A260" s="39"/>
      <c r="B260" s="5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45"/>
      <c r="U260" s="39"/>
      <c r="V260" s="5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39"/>
      <c r="AP260" s="5"/>
      <c r="AQ260" s="2"/>
    </row>
    <row r="261" spans="1:43" ht="15">
      <c r="A261" s="39"/>
      <c r="B261" s="5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45"/>
      <c r="U261" s="39"/>
      <c r="V261" s="5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39"/>
      <c r="AP261" s="5"/>
      <c r="AQ261" s="2"/>
    </row>
    <row r="262" spans="1:43" ht="15">
      <c r="A262" s="39"/>
      <c r="B262" s="5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45"/>
      <c r="U262" s="39"/>
      <c r="V262" s="5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39"/>
      <c r="AP262" s="5"/>
      <c r="AQ262" s="2"/>
    </row>
    <row r="263" spans="1:43" ht="15">
      <c r="A263" s="39"/>
      <c r="B263" s="5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45"/>
      <c r="U263" s="39"/>
      <c r="V263" s="5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39"/>
      <c r="AP263" s="5"/>
      <c r="AQ263" s="2"/>
    </row>
    <row r="264" spans="1:43" ht="15">
      <c r="A264" s="39"/>
      <c r="B264" s="5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45"/>
      <c r="U264" s="39"/>
      <c r="V264" s="5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39"/>
      <c r="AP264" s="5"/>
      <c r="AQ264" s="2"/>
    </row>
    <row r="265" spans="1:43" ht="15">
      <c r="A265" s="39"/>
      <c r="B265" s="5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45"/>
      <c r="U265" s="39"/>
      <c r="V265" s="5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39"/>
      <c r="AP265" s="5"/>
      <c r="AQ265" s="2"/>
    </row>
    <row r="266" spans="1:43" ht="15">
      <c r="A266" s="39"/>
      <c r="B266" s="5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45"/>
      <c r="U266" s="39"/>
      <c r="V266" s="5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39"/>
      <c r="AP266" s="5"/>
      <c r="AQ266" s="2"/>
    </row>
    <row r="267" spans="1:43" ht="15">
      <c r="A267" s="39"/>
      <c r="B267" s="5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45"/>
      <c r="U267" s="39"/>
      <c r="V267" s="5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39"/>
      <c r="AP267" s="5"/>
      <c r="AQ267" s="2"/>
    </row>
    <row r="268" spans="1:43" ht="15">
      <c r="A268" s="39"/>
      <c r="B268" s="5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45"/>
      <c r="U268" s="39"/>
      <c r="V268" s="5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39"/>
      <c r="AP268" s="5"/>
      <c r="AQ268" s="2"/>
    </row>
    <row r="269" spans="1:43" ht="15">
      <c r="A269" s="39"/>
      <c r="B269" s="5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45"/>
      <c r="U269" s="39"/>
      <c r="V269" s="5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39"/>
      <c r="AP269" s="5"/>
      <c r="AQ269" s="2"/>
    </row>
    <row r="270" spans="1:43" ht="15">
      <c r="A270" s="39"/>
      <c r="B270" s="5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45"/>
      <c r="U270" s="39"/>
      <c r="V270" s="5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39"/>
      <c r="AP270" s="5"/>
      <c r="AQ270" s="2"/>
    </row>
    <row r="271" spans="1:43" ht="15">
      <c r="A271" s="39"/>
      <c r="B271" s="5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45"/>
      <c r="U271" s="39"/>
      <c r="V271" s="5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39"/>
      <c r="AP271" s="5"/>
      <c r="AQ271" s="2"/>
    </row>
    <row r="272" spans="1:43" ht="15">
      <c r="A272" s="39"/>
      <c r="B272" s="5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45"/>
      <c r="U272" s="39"/>
      <c r="V272" s="5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39"/>
      <c r="AP272" s="5"/>
      <c r="AQ272" s="2"/>
    </row>
    <row r="273" spans="1:43" ht="15">
      <c r="A273" s="39"/>
      <c r="B273" s="5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45"/>
      <c r="U273" s="39"/>
      <c r="V273" s="5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39"/>
      <c r="AP273" s="5"/>
      <c r="AQ273" s="2"/>
    </row>
    <row r="274" spans="1:43" ht="15">
      <c r="A274" s="39"/>
      <c r="B274" s="5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45"/>
      <c r="U274" s="39"/>
      <c r="V274" s="5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39"/>
      <c r="AP274" s="5"/>
      <c r="AQ274" s="2"/>
    </row>
    <row r="275" spans="1:43" ht="15">
      <c r="A275" s="39"/>
      <c r="B275" s="5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45"/>
      <c r="U275" s="39"/>
      <c r="V275" s="5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39"/>
      <c r="AP275" s="5"/>
      <c r="AQ275" s="2"/>
    </row>
    <row r="276" spans="1:43" ht="15">
      <c r="A276" s="39"/>
      <c r="B276" s="5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45"/>
      <c r="U276" s="39"/>
      <c r="V276" s="5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39"/>
      <c r="AP276" s="5"/>
      <c r="AQ276" s="2"/>
    </row>
    <row r="277" spans="1:43" ht="15">
      <c r="A277" s="39"/>
      <c r="B277" s="5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45"/>
      <c r="U277" s="39"/>
      <c r="V277" s="5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39"/>
      <c r="AP277" s="5"/>
      <c r="AQ277" s="2"/>
    </row>
    <row r="278" spans="1:43" ht="15">
      <c r="A278" s="39"/>
      <c r="B278" s="5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45"/>
      <c r="U278" s="39"/>
      <c r="V278" s="5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39"/>
      <c r="AP278" s="5"/>
      <c r="AQ278" s="2"/>
    </row>
    <row r="279" spans="1:43" ht="15">
      <c r="A279" s="39"/>
      <c r="B279" s="5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45"/>
      <c r="U279" s="39"/>
      <c r="V279" s="5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39"/>
      <c r="AP279" s="5"/>
      <c r="AQ279" s="2"/>
    </row>
    <row r="280" spans="1:43" ht="15">
      <c r="A280" s="39"/>
      <c r="B280" s="5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45"/>
      <c r="U280" s="39"/>
      <c r="V280" s="5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39"/>
      <c r="AP280" s="5"/>
      <c r="AQ280" s="2"/>
    </row>
    <row r="281" spans="1:43" ht="15">
      <c r="A281" s="39"/>
      <c r="B281" s="5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45"/>
      <c r="U281" s="39"/>
      <c r="V281" s="5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39"/>
      <c r="AP281" s="5"/>
      <c r="AQ281" s="2"/>
    </row>
    <row r="282" spans="1:43" ht="15">
      <c r="A282" s="39"/>
      <c r="B282" s="5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45"/>
      <c r="U282" s="39"/>
      <c r="V282" s="5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39"/>
      <c r="AP282" s="5"/>
      <c r="AQ282" s="2"/>
    </row>
    <row r="283" spans="1:43" ht="15">
      <c r="A283" s="39"/>
      <c r="B283" s="5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45"/>
      <c r="U283" s="39"/>
      <c r="V283" s="5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39"/>
      <c r="AP283" s="5"/>
      <c r="AQ283" s="2"/>
    </row>
    <row r="284" spans="1:43" ht="15">
      <c r="A284" s="39"/>
      <c r="B284" s="5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45"/>
      <c r="U284" s="39"/>
      <c r="V284" s="5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39"/>
      <c r="AP284" s="5"/>
      <c r="AQ284" s="2"/>
    </row>
    <row r="285" spans="1:43" ht="15">
      <c r="A285" s="39"/>
      <c r="B285" s="5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45"/>
      <c r="U285" s="39"/>
      <c r="V285" s="5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39"/>
      <c r="AP285" s="5"/>
      <c r="AQ285" s="2"/>
    </row>
    <row r="286" spans="1:43" ht="15">
      <c r="A286" s="39"/>
      <c r="B286" s="5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45"/>
      <c r="U286" s="39"/>
      <c r="V286" s="5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39"/>
      <c r="AP286" s="5"/>
      <c r="AQ286" s="2"/>
    </row>
    <row r="287" spans="1:43" ht="15">
      <c r="A287" s="39"/>
      <c r="B287" s="5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45"/>
      <c r="U287" s="39"/>
      <c r="V287" s="5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39"/>
      <c r="AP287" s="5"/>
      <c r="AQ287" s="2"/>
    </row>
    <row r="288" spans="1:43" ht="15">
      <c r="A288" s="39"/>
      <c r="B288" s="5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45"/>
      <c r="U288" s="39"/>
      <c r="V288" s="5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39"/>
      <c r="AP288" s="5"/>
      <c r="AQ288" s="2"/>
    </row>
    <row r="289" spans="1:43" ht="15">
      <c r="A289" s="39"/>
      <c r="B289" s="5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45"/>
      <c r="U289" s="39"/>
      <c r="V289" s="5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39"/>
      <c r="AP289" s="5"/>
      <c r="AQ289" s="2"/>
    </row>
    <row r="290" spans="1:43" ht="15">
      <c r="A290" s="39"/>
      <c r="B290" s="5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45"/>
      <c r="U290" s="39"/>
      <c r="V290" s="5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39"/>
      <c r="AP290" s="5"/>
      <c r="AQ290" s="2"/>
    </row>
    <row r="291" spans="1:43" ht="15">
      <c r="A291" s="39"/>
      <c r="B291" s="5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45"/>
      <c r="U291" s="39"/>
      <c r="V291" s="5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39"/>
      <c r="AP291" s="5"/>
      <c r="AQ291" s="2"/>
    </row>
    <row r="292" spans="1:43" ht="15">
      <c r="A292" s="39"/>
      <c r="B292" s="5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45"/>
      <c r="U292" s="39"/>
      <c r="V292" s="5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39"/>
      <c r="AP292" s="5"/>
      <c r="AQ292" s="2"/>
    </row>
    <row r="293" spans="1:43" ht="15">
      <c r="A293" s="39"/>
      <c r="B293" s="5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45"/>
      <c r="U293" s="39"/>
      <c r="V293" s="5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39"/>
      <c r="AP293" s="5"/>
      <c r="AQ293" s="2"/>
    </row>
    <row r="294" spans="1:43" ht="15">
      <c r="A294" s="39"/>
      <c r="B294" s="5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45"/>
      <c r="U294" s="39"/>
      <c r="V294" s="5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39"/>
      <c r="AP294" s="5"/>
      <c r="AQ294" s="2"/>
    </row>
    <row r="295" spans="1:43" ht="15">
      <c r="A295" s="39"/>
      <c r="B295" s="5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45"/>
      <c r="U295" s="39"/>
      <c r="V295" s="5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39"/>
      <c r="AP295" s="5"/>
      <c r="AQ295" s="2"/>
    </row>
    <row r="296" spans="1:43" ht="15">
      <c r="A296" s="39"/>
      <c r="B296" s="5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45"/>
      <c r="U296" s="39"/>
      <c r="V296" s="5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39"/>
      <c r="AP296" s="5"/>
      <c r="AQ296" s="2"/>
    </row>
    <row r="297" spans="1:43" ht="15">
      <c r="A297" s="39"/>
      <c r="B297" s="5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45"/>
      <c r="U297" s="39"/>
      <c r="V297" s="5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39"/>
      <c r="AP297" s="5"/>
      <c r="AQ297" s="2"/>
    </row>
    <row r="298" spans="1:43" ht="15">
      <c r="A298" s="39"/>
      <c r="B298" s="5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45"/>
      <c r="U298" s="39"/>
      <c r="V298" s="5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39"/>
      <c r="AP298" s="5"/>
      <c r="AQ298" s="2"/>
    </row>
    <row r="299" spans="1:43" ht="15">
      <c r="A299" s="39"/>
      <c r="B299" s="5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45"/>
      <c r="U299" s="39"/>
      <c r="V299" s="5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39"/>
      <c r="AP299" s="5"/>
      <c r="AQ299" s="2"/>
    </row>
    <row r="300" spans="1:43" ht="15">
      <c r="A300" s="39"/>
      <c r="B300" s="5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45"/>
      <c r="U300" s="39"/>
      <c r="V300" s="5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39"/>
      <c r="AP300" s="5"/>
      <c r="AQ300" s="2"/>
    </row>
    <row r="301" spans="1:43" ht="15">
      <c r="A301" s="39"/>
      <c r="B301" s="5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45"/>
      <c r="U301" s="39"/>
      <c r="V301" s="5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39"/>
      <c r="AP301" s="5"/>
      <c r="AQ301" s="2"/>
    </row>
    <row r="302" spans="1:43" ht="15">
      <c r="A302" s="39"/>
      <c r="B302" s="5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45"/>
      <c r="U302" s="39"/>
      <c r="V302" s="5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39"/>
      <c r="AP302" s="5"/>
      <c r="AQ302" s="2"/>
    </row>
    <row r="303" spans="1:43" ht="15">
      <c r="A303" s="39"/>
      <c r="B303" s="5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45"/>
      <c r="U303" s="39"/>
      <c r="V303" s="5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39"/>
      <c r="AP303" s="5"/>
      <c r="AQ303" s="2"/>
    </row>
    <row r="304" spans="1:43" ht="15">
      <c r="A304" s="39"/>
      <c r="B304" s="5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45"/>
      <c r="U304" s="39"/>
      <c r="V304" s="5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39"/>
      <c r="AP304" s="5"/>
      <c r="AQ304" s="2"/>
    </row>
    <row r="305" spans="1:43" ht="15">
      <c r="A305" s="39"/>
      <c r="B305" s="5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45"/>
      <c r="U305" s="39"/>
      <c r="V305" s="5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39"/>
      <c r="AP305" s="5"/>
      <c r="AQ305" s="2"/>
    </row>
    <row r="306" spans="1:43" ht="15">
      <c r="A306" s="39"/>
      <c r="B306" s="5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45"/>
      <c r="U306" s="39"/>
      <c r="V306" s="5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39"/>
      <c r="AP306" s="5"/>
      <c r="AQ306" s="2"/>
    </row>
    <row r="307" spans="1:43" ht="15">
      <c r="A307" s="39"/>
      <c r="B307" s="5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45"/>
      <c r="U307" s="39"/>
      <c r="V307" s="5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39"/>
      <c r="AP307" s="5"/>
      <c r="AQ307" s="2"/>
    </row>
    <row r="308" spans="1:43" ht="15">
      <c r="A308" s="39"/>
      <c r="B308" s="5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45"/>
      <c r="U308" s="39"/>
      <c r="V308" s="5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39"/>
      <c r="AP308" s="5"/>
      <c r="AQ308" s="2"/>
    </row>
    <row r="309" spans="1:43" ht="15">
      <c r="A309" s="39"/>
      <c r="B309" s="5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45"/>
      <c r="U309" s="39"/>
      <c r="V309" s="5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39"/>
      <c r="AP309" s="5"/>
      <c r="AQ309" s="2"/>
    </row>
    <row r="310" spans="1:43" ht="15">
      <c r="A310" s="39"/>
      <c r="B310" s="5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45"/>
      <c r="U310" s="39"/>
      <c r="V310" s="5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39"/>
      <c r="AP310" s="5"/>
      <c r="AQ310" s="2"/>
    </row>
    <row r="311" spans="1:43" ht="15">
      <c r="A311" s="39"/>
      <c r="B311" s="5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45"/>
      <c r="U311" s="39"/>
      <c r="V311" s="5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39"/>
      <c r="AP311" s="5"/>
      <c r="AQ311" s="2"/>
    </row>
    <row r="312" spans="1:43" ht="15">
      <c r="A312" s="39"/>
      <c r="B312" s="5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45"/>
      <c r="U312" s="39"/>
      <c r="V312" s="5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39"/>
      <c r="AP312" s="5"/>
      <c r="AQ312" s="2"/>
    </row>
    <row r="313" spans="1:43" ht="15">
      <c r="A313" s="39"/>
      <c r="B313" s="5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45"/>
      <c r="U313" s="39"/>
      <c r="V313" s="5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39"/>
      <c r="AP313" s="5"/>
      <c r="AQ313" s="2"/>
    </row>
    <row r="314" spans="1:43" ht="15">
      <c r="A314" s="39"/>
      <c r="B314" s="5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45"/>
      <c r="U314" s="39"/>
      <c r="V314" s="5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39"/>
      <c r="AP314" s="5"/>
      <c r="AQ314" s="2"/>
    </row>
    <row r="315" spans="1:43" ht="15">
      <c r="A315" s="39"/>
      <c r="B315" s="5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45"/>
      <c r="U315" s="39"/>
      <c r="V315" s="5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39"/>
      <c r="AP315" s="5"/>
      <c r="AQ315" s="2"/>
    </row>
    <row r="316" spans="1:43" ht="15">
      <c r="A316" s="39"/>
      <c r="B316" s="5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45"/>
      <c r="U316" s="39"/>
      <c r="V316" s="5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39"/>
      <c r="AP316" s="5"/>
      <c r="AQ316" s="2"/>
    </row>
    <row r="317" spans="1:43" ht="15">
      <c r="A317" s="39"/>
      <c r="B317" s="5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45"/>
      <c r="U317" s="39"/>
      <c r="V317" s="5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39"/>
      <c r="AP317" s="5"/>
      <c r="AQ317" s="2"/>
    </row>
    <row r="318" spans="1:43" ht="15">
      <c r="A318" s="39"/>
      <c r="B318" s="5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45"/>
      <c r="U318" s="39"/>
      <c r="V318" s="5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39"/>
      <c r="AP318" s="5"/>
      <c r="AQ318" s="2"/>
    </row>
    <row r="319" spans="1:43" ht="15">
      <c r="A319" s="39"/>
      <c r="B319" s="5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45"/>
      <c r="U319" s="39"/>
      <c r="V319" s="5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39"/>
      <c r="AP319" s="5"/>
      <c r="AQ319" s="2"/>
    </row>
    <row r="320" spans="1:43" ht="15">
      <c r="A320" s="39"/>
      <c r="B320" s="5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45"/>
      <c r="U320" s="39"/>
      <c r="V320" s="5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39"/>
      <c r="AP320" s="5"/>
      <c r="AQ320" s="2"/>
    </row>
    <row r="321" spans="1:43" ht="15">
      <c r="A321" s="39"/>
      <c r="B321" s="5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45"/>
      <c r="U321" s="39"/>
      <c r="V321" s="5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39"/>
      <c r="AP321" s="5"/>
      <c r="AQ321" s="2"/>
    </row>
    <row r="322" spans="1:43" ht="15">
      <c r="A322" s="39"/>
      <c r="B322" s="5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45"/>
      <c r="U322" s="39"/>
      <c r="V322" s="5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39"/>
      <c r="AP322" s="5"/>
      <c r="AQ322" s="2"/>
    </row>
    <row r="323" spans="1:43" ht="15">
      <c r="A323" s="39"/>
      <c r="B323" s="5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45"/>
      <c r="U323" s="39"/>
      <c r="V323" s="5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39"/>
      <c r="AP323" s="5"/>
      <c r="AQ323" s="2"/>
    </row>
    <row r="324" spans="1:43" ht="15">
      <c r="A324" s="39"/>
      <c r="B324" s="5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45"/>
      <c r="U324" s="39"/>
      <c r="V324" s="5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39"/>
      <c r="AP324" s="5"/>
      <c r="AQ324" s="2"/>
    </row>
    <row r="325" spans="1:43" ht="15">
      <c r="A325" s="39"/>
      <c r="B325" s="5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45"/>
      <c r="U325" s="39"/>
      <c r="V325" s="5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39"/>
      <c r="AP325" s="5"/>
      <c r="AQ325" s="2"/>
    </row>
    <row r="326" spans="1:43" ht="15">
      <c r="A326" s="39"/>
      <c r="B326" s="5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45"/>
      <c r="U326" s="39"/>
      <c r="V326" s="5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39"/>
      <c r="AP326" s="5"/>
      <c r="AQ326" s="2"/>
    </row>
    <row r="327" spans="1:43" ht="15">
      <c r="A327" s="39"/>
      <c r="B327" s="5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45"/>
      <c r="U327" s="39"/>
      <c r="V327" s="5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39"/>
      <c r="AP327" s="5"/>
      <c r="AQ327" s="2"/>
    </row>
    <row r="328" spans="1:43" ht="15">
      <c r="A328" s="39"/>
      <c r="B328" s="5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45"/>
      <c r="U328" s="39"/>
      <c r="V328" s="5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39"/>
      <c r="AP328" s="5"/>
      <c r="AQ328" s="2"/>
    </row>
    <row r="329" spans="1:43" ht="15">
      <c r="A329" s="39"/>
      <c r="B329" s="5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45"/>
      <c r="U329" s="39"/>
      <c r="V329" s="5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39"/>
      <c r="AP329" s="5"/>
      <c r="AQ329" s="2"/>
    </row>
    <row r="330" spans="1:43" ht="15">
      <c r="A330" s="39"/>
      <c r="B330" s="5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45"/>
      <c r="U330" s="39"/>
      <c r="V330" s="5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39"/>
      <c r="AP330" s="5"/>
      <c r="AQ330" s="2"/>
    </row>
    <row r="331" spans="1:43" ht="15">
      <c r="A331" s="39"/>
      <c r="B331" s="5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45"/>
      <c r="U331" s="39"/>
      <c r="V331" s="5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39"/>
      <c r="AP331" s="5"/>
      <c r="AQ331" s="2"/>
    </row>
    <row r="332" spans="1:43" ht="15">
      <c r="A332" s="39"/>
      <c r="B332" s="5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45"/>
      <c r="U332" s="39"/>
      <c r="V332" s="5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39"/>
      <c r="AP332" s="5"/>
      <c r="AQ332" s="2"/>
    </row>
    <row r="333" spans="1:43" ht="15">
      <c r="A333" s="39"/>
      <c r="B333" s="5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45"/>
      <c r="U333" s="39"/>
      <c r="V333" s="5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39"/>
      <c r="AP333" s="5"/>
      <c r="AQ333" s="2"/>
    </row>
    <row r="334" spans="1:43" ht="15">
      <c r="A334" s="39"/>
      <c r="B334" s="5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45"/>
      <c r="U334" s="39"/>
      <c r="V334" s="5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39"/>
      <c r="AP334" s="5"/>
      <c r="AQ334" s="2"/>
    </row>
    <row r="335" spans="1:43" ht="15">
      <c r="A335" s="39"/>
      <c r="B335" s="5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45"/>
      <c r="U335" s="39"/>
      <c r="V335" s="5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39"/>
      <c r="AP335" s="5"/>
      <c r="AQ335" s="2"/>
    </row>
    <row r="336" spans="1:43" ht="15">
      <c r="A336" s="39"/>
      <c r="B336" s="5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45"/>
      <c r="U336" s="39"/>
      <c r="V336" s="5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39"/>
      <c r="AP336" s="5"/>
      <c r="AQ336" s="2"/>
    </row>
    <row r="337" spans="1:43" ht="15">
      <c r="A337" s="39"/>
      <c r="B337" s="5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45"/>
      <c r="U337" s="39"/>
      <c r="V337" s="5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39"/>
      <c r="AP337" s="5"/>
      <c r="AQ337" s="2"/>
    </row>
    <row r="338" spans="1:43" ht="15">
      <c r="A338" s="39"/>
      <c r="B338" s="5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45"/>
      <c r="U338" s="39"/>
      <c r="V338" s="5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39"/>
      <c r="AP338" s="5"/>
      <c r="AQ338" s="2"/>
    </row>
    <row r="339" spans="1:43" ht="15">
      <c r="A339" s="39"/>
      <c r="B339" s="5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45"/>
      <c r="U339" s="39"/>
      <c r="V339" s="5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39"/>
      <c r="AP339" s="5"/>
      <c r="AQ339" s="2"/>
    </row>
    <row r="340" spans="1:43" ht="15">
      <c r="A340" s="39"/>
      <c r="B340" s="5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45"/>
      <c r="U340" s="39"/>
      <c r="V340" s="5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39"/>
      <c r="AP340" s="5"/>
      <c r="AQ340" s="2"/>
    </row>
    <row r="341" spans="1:43" ht="15">
      <c r="A341" s="39"/>
      <c r="B341" s="5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45"/>
      <c r="U341" s="39"/>
      <c r="V341" s="5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39"/>
      <c r="AP341" s="5"/>
      <c r="AQ341" s="2"/>
    </row>
    <row r="342" spans="1:43" ht="15">
      <c r="A342" s="39"/>
      <c r="B342" s="5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45"/>
      <c r="U342" s="39"/>
      <c r="V342" s="5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39"/>
      <c r="AP342" s="5"/>
      <c r="AQ342" s="2"/>
    </row>
    <row r="343" spans="1:43" ht="15">
      <c r="A343" s="39"/>
      <c r="B343" s="5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45"/>
      <c r="U343" s="39"/>
      <c r="V343" s="5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39"/>
      <c r="AP343" s="5"/>
      <c r="AQ343" s="2"/>
    </row>
    <row r="344" spans="1:43" ht="15">
      <c r="A344" s="39"/>
      <c r="B344" s="5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45"/>
      <c r="U344" s="39"/>
      <c r="V344" s="5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39"/>
      <c r="AP344" s="5"/>
      <c r="AQ344" s="2"/>
    </row>
    <row r="345" spans="1:43" ht="15">
      <c r="A345" s="39"/>
      <c r="B345" s="5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45"/>
      <c r="U345" s="39"/>
      <c r="V345" s="5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39"/>
      <c r="AP345" s="5"/>
      <c r="AQ345" s="2"/>
    </row>
    <row r="346" spans="1:43" ht="15">
      <c r="A346" s="39"/>
      <c r="B346" s="5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45"/>
      <c r="U346" s="39"/>
      <c r="V346" s="5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39"/>
      <c r="AP346" s="5"/>
      <c r="AQ346" s="2"/>
    </row>
    <row r="347" spans="1:43" ht="15">
      <c r="A347" s="39"/>
      <c r="B347" s="5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45"/>
      <c r="U347" s="39"/>
      <c r="V347" s="5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39"/>
      <c r="AP347" s="5"/>
      <c r="AQ347" s="2"/>
    </row>
    <row r="348" spans="1:43" ht="15">
      <c r="A348" s="39"/>
      <c r="B348" s="5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45"/>
      <c r="U348" s="39"/>
      <c r="V348" s="5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39"/>
      <c r="AP348" s="5"/>
      <c r="AQ348" s="2"/>
    </row>
    <row r="349" spans="1:43" ht="15">
      <c r="A349" s="39"/>
      <c r="B349" s="5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45"/>
      <c r="U349" s="39"/>
      <c r="V349" s="5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39"/>
      <c r="AP349" s="5"/>
      <c r="AQ349" s="2"/>
    </row>
    <row r="350" spans="1:43" ht="15">
      <c r="A350" s="39"/>
      <c r="B350" s="5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45"/>
      <c r="U350" s="39"/>
      <c r="V350" s="5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39"/>
      <c r="AP350" s="5"/>
      <c r="AQ350" s="2"/>
    </row>
    <row r="351" spans="1:43" ht="15">
      <c r="A351" s="39"/>
      <c r="B351" s="5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45"/>
      <c r="U351" s="39"/>
      <c r="V351" s="5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39"/>
      <c r="AP351" s="5"/>
      <c r="AQ351" s="2"/>
    </row>
    <row r="352" spans="1:43" ht="15">
      <c r="A352" s="39"/>
      <c r="B352" s="5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45"/>
      <c r="U352" s="39"/>
      <c r="V352" s="5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39"/>
      <c r="AP352" s="5"/>
      <c r="AQ352" s="2"/>
    </row>
    <row r="353" spans="1:43" ht="15">
      <c r="A353" s="39"/>
      <c r="B353" s="5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45"/>
      <c r="U353" s="39"/>
      <c r="V353" s="5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39"/>
      <c r="AP353" s="5"/>
      <c r="AQ353" s="2"/>
    </row>
    <row r="354" spans="1:43" ht="15">
      <c r="A354" s="39"/>
      <c r="B354" s="5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45"/>
      <c r="U354" s="39"/>
      <c r="V354" s="5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39"/>
      <c r="AP354" s="5"/>
      <c r="AQ354" s="2"/>
    </row>
    <row r="355" spans="1:43" ht="15">
      <c r="A355" s="39"/>
      <c r="B355" s="5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45"/>
      <c r="U355" s="39"/>
      <c r="V355" s="5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39"/>
      <c r="AP355" s="5"/>
      <c r="AQ355" s="2"/>
    </row>
    <row r="356" spans="1:43" ht="15">
      <c r="A356" s="39"/>
      <c r="B356" s="5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45"/>
      <c r="U356" s="39"/>
      <c r="V356" s="5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39"/>
      <c r="AP356" s="5"/>
      <c r="AQ356" s="2"/>
    </row>
  </sheetData>
  <sheetProtection/>
  <mergeCells count="50">
    <mergeCell ref="AP2:AS2"/>
    <mergeCell ref="AP3:AS3"/>
    <mergeCell ref="AV2:AW2"/>
    <mergeCell ref="AO5:AW5"/>
    <mergeCell ref="AO6:AW6"/>
    <mergeCell ref="U2:AC2"/>
    <mergeCell ref="U3:AC3"/>
    <mergeCell ref="U5:AM5"/>
    <mergeCell ref="U6:AM6"/>
    <mergeCell ref="AK2:AN2"/>
    <mergeCell ref="A2:J2"/>
    <mergeCell ref="A5:T5"/>
    <mergeCell ref="A6:T6"/>
    <mergeCell ref="N2:T2"/>
    <mergeCell ref="A3:J3"/>
    <mergeCell ref="G8:H8"/>
    <mergeCell ref="E8:F8"/>
    <mergeCell ref="C8:D8"/>
    <mergeCell ref="AF8:AG8"/>
    <mergeCell ref="AM8:AN8"/>
    <mergeCell ref="AV8:AV9"/>
    <mergeCell ref="AT8:AT9"/>
    <mergeCell ref="I8:J8"/>
    <mergeCell ref="AU8:AU9"/>
    <mergeCell ref="AR8:AR9"/>
    <mergeCell ref="AQ8:AQ9"/>
    <mergeCell ref="AS8:AS9"/>
    <mergeCell ref="Q8:R8"/>
    <mergeCell ref="AI8:AJ8"/>
    <mergeCell ref="K8:L8"/>
    <mergeCell ref="M8:N8"/>
    <mergeCell ref="O8:P8"/>
    <mergeCell ref="W8:X8"/>
    <mergeCell ref="AB8:AB9"/>
    <mergeCell ref="AA8:AA9"/>
    <mergeCell ref="Z8:Z9"/>
    <mergeCell ref="AO8:AO9"/>
    <mergeCell ref="AP8:AP9"/>
    <mergeCell ref="AK8:AL8"/>
    <mergeCell ref="S8:S9"/>
    <mergeCell ref="AD8:AE8"/>
    <mergeCell ref="AH8:AH9"/>
    <mergeCell ref="AC8:AC9"/>
    <mergeCell ref="AW8:AW9"/>
    <mergeCell ref="AD3:AJ3"/>
    <mergeCell ref="B8:B9"/>
    <mergeCell ref="A8:A9"/>
    <mergeCell ref="U8:U9"/>
    <mergeCell ref="V8:V9"/>
    <mergeCell ref="Y8:Y9"/>
  </mergeCells>
  <printOptions/>
  <pageMargins left="0" right="0.19" top="0.31496062992125984" bottom="0.51" header="0.2362204724409449" footer="0.45"/>
  <pageSetup horizontalDpi="600" verticalDpi="600" orientation="landscape" paperSize="9" scale="6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6:AA75"/>
  <sheetViews>
    <sheetView zoomScale="40" zoomScaleNormal="40" zoomScalePageLayoutView="0" workbookViewId="0" topLeftCell="A1">
      <selection activeCell="AG23" sqref="AG23"/>
    </sheetView>
  </sheetViews>
  <sheetFormatPr defaultColWidth="9.140625" defaultRowHeight="12.75"/>
  <sheetData>
    <row r="6" spans="1:27" ht="42.75">
      <c r="A6" s="18" t="s">
        <v>13</v>
      </c>
      <c r="B6" s="131" t="s">
        <v>0</v>
      </c>
      <c r="C6" s="132"/>
      <c r="D6" s="131" t="s">
        <v>86</v>
      </c>
      <c r="E6" s="132"/>
      <c r="F6" s="131" t="s">
        <v>109</v>
      </c>
      <c r="G6" s="132"/>
      <c r="H6" s="131" t="s">
        <v>110</v>
      </c>
      <c r="I6" s="132"/>
      <c r="J6" s="131" t="s">
        <v>93</v>
      </c>
      <c r="K6" s="132"/>
      <c r="L6" s="131" t="s">
        <v>94</v>
      </c>
      <c r="M6" s="132"/>
      <c r="N6" s="131" t="s">
        <v>87</v>
      </c>
      <c r="O6" s="132"/>
      <c r="P6" s="131" t="s">
        <v>88</v>
      </c>
      <c r="Q6" s="132"/>
      <c r="R6" s="131" t="s">
        <v>111</v>
      </c>
      <c r="S6" s="132"/>
      <c r="T6" s="131" t="s">
        <v>95</v>
      </c>
      <c r="U6" s="132"/>
      <c r="V6" s="131" t="s">
        <v>96</v>
      </c>
      <c r="W6" s="132"/>
      <c r="X6" s="129" t="s">
        <v>112</v>
      </c>
      <c r="Y6" s="129" t="s">
        <v>97</v>
      </c>
      <c r="Z6" s="129" t="s">
        <v>98</v>
      </c>
      <c r="AA6" s="9" t="s">
        <v>12</v>
      </c>
    </row>
    <row r="7" spans="1:27" ht="45">
      <c r="A7" s="18"/>
      <c r="B7" s="107" t="s">
        <v>20</v>
      </c>
      <c r="C7" s="107" t="s">
        <v>4</v>
      </c>
      <c r="D7" s="107" t="s">
        <v>20</v>
      </c>
      <c r="E7" s="107" t="s">
        <v>4</v>
      </c>
      <c r="F7" s="107" t="s">
        <v>20</v>
      </c>
      <c r="G7" s="107" t="s">
        <v>4</v>
      </c>
      <c r="H7" s="107" t="s">
        <v>20</v>
      </c>
      <c r="I7" s="107" t="s">
        <v>4</v>
      </c>
      <c r="J7" s="107" t="s">
        <v>3</v>
      </c>
      <c r="K7" s="107" t="s">
        <v>4</v>
      </c>
      <c r="L7" s="107" t="s">
        <v>3</v>
      </c>
      <c r="M7" s="107" t="s">
        <v>4</v>
      </c>
      <c r="N7" s="107" t="s">
        <v>3</v>
      </c>
      <c r="O7" s="107" t="s">
        <v>4</v>
      </c>
      <c r="P7" s="107" t="s">
        <v>3</v>
      </c>
      <c r="Q7" s="107" t="s">
        <v>4</v>
      </c>
      <c r="R7" s="107" t="s">
        <v>3</v>
      </c>
      <c r="S7" s="107" t="s">
        <v>4</v>
      </c>
      <c r="T7" s="107" t="s">
        <v>3</v>
      </c>
      <c r="U7" s="107" t="s">
        <v>4</v>
      </c>
      <c r="V7" s="107" t="s">
        <v>8</v>
      </c>
      <c r="W7" s="107" t="s">
        <v>4</v>
      </c>
      <c r="X7" s="130"/>
      <c r="Y7" s="130"/>
      <c r="Z7" s="130"/>
      <c r="AA7" s="107" t="s">
        <v>16</v>
      </c>
    </row>
    <row r="8" spans="1:27" ht="15">
      <c r="A8" s="28" t="s">
        <v>55</v>
      </c>
      <c r="B8" s="104">
        <v>6700</v>
      </c>
      <c r="C8" s="96">
        <v>1710</v>
      </c>
      <c r="D8" s="66">
        <v>127000</v>
      </c>
      <c r="E8" s="67"/>
      <c r="F8" s="66">
        <f>SUM(B8+D8)</f>
        <v>133700</v>
      </c>
      <c r="G8" s="67">
        <f>SUM(C8+E8)</f>
        <v>1710</v>
      </c>
      <c r="H8" s="66">
        <v>0</v>
      </c>
      <c r="I8" s="67">
        <v>0</v>
      </c>
      <c r="J8" s="66">
        <v>14</v>
      </c>
      <c r="K8" s="67">
        <v>1156</v>
      </c>
      <c r="L8" s="67">
        <v>0</v>
      </c>
      <c r="M8" s="67">
        <v>0</v>
      </c>
      <c r="N8" s="66">
        <v>6</v>
      </c>
      <c r="O8" s="67">
        <v>380</v>
      </c>
      <c r="P8" s="66"/>
      <c r="Q8" s="67"/>
      <c r="R8" s="66">
        <f aca="true" t="shared" si="0" ref="R8:S23">SUM(N8+P8)</f>
        <v>6</v>
      </c>
      <c r="S8" s="67">
        <f t="shared" si="0"/>
        <v>380</v>
      </c>
      <c r="T8" s="66">
        <v>0</v>
      </c>
      <c r="U8" s="67">
        <v>0</v>
      </c>
      <c r="V8" s="66">
        <v>126</v>
      </c>
      <c r="W8" s="67">
        <v>184</v>
      </c>
      <c r="X8" s="67">
        <v>0</v>
      </c>
      <c r="Y8" s="66"/>
      <c r="Z8" s="66"/>
      <c r="AA8" s="68">
        <v>540</v>
      </c>
    </row>
    <row r="9" spans="1:27" ht="15">
      <c r="A9" s="29" t="s">
        <v>56</v>
      </c>
      <c r="B9" s="104"/>
      <c r="C9" s="96"/>
      <c r="D9" s="66">
        <v>17000</v>
      </c>
      <c r="E9" s="67">
        <v>550</v>
      </c>
      <c r="F9" s="66">
        <f aca="true" t="shared" si="1" ref="F9:F72">SUM(B9+D9)</f>
        <v>17000</v>
      </c>
      <c r="G9" s="67">
        <f aca="true" t="shared" si="2" ref="G9:G72">SUM(C9+E9)</f>
        <v>550</v>
      </c>
      <c r="H9" s="66">
        <v>36000</v>
      </c>
      <c r="I9" s="67">
        <v>0</v>
      </c>
      <c r="J9" s="66"/>
      <c r="K9" s="67"/>
      <c r="L9" s="67">
        <v>4</v>
      </c>
      <c r="M9" s="67">
        <v>290</v>
      </c>
      <c r="N9" s="66"/>
      <c r="O9" s="67"/>
      <c r="P9" s="66"/>
      <c r="Q9" s="67"/>
      <c r="R9" s="66">
        <f t="shared" si="0"/>
        <v>0</v>
      </c>
      <c r="S9" s="67">
        <f t="shared" si="0"/>
        <v>0</v>
      </c>
      <c r="T9" s="66">
        <v>13</v>
      </c>
      <c r="U9" s="67">
        <v>34</v>
      </c>
      <c r="V9" s="66">
        <v>37</v>
      </c>
      <c r="W9" s="67">
        <v>63</v>
      </c>
      <c r="X9" s="67">
        <v>0</v>
      </c>
      <c r="Y9" s="66"/>
      <c r="Z9" s="66"/>
      <c r="AA9" s="67"/>
    </row>
    <row r="10" spans="1:27" ht="30">
      <c r="A10" s="29" t="s">
        <v>57</v>
      </c>
      <c r="B10" s="104">
        <v>5200</v>
      </c>
      <c r="C10" s="96">
        <v>981</v>
      </c>
      <c r="D10" s="66">
        <v>91600</v>
      </c>
      <c r="E10" s="67"/>
      <c r="F10" s="66">
        <f t="shared" si="1"/>
        <v>96800</v>
      </c>
      <c r="G10" s="67">
        <f t="shared" si="2"/>
        <v>981</v>
      </c>
      <c r="H10" s="66">
        <v>27000</v>
      </c>
      <c r="I10" s="67">
        <v>0</v>
      </c>
      <c r="J10" s="66">
        <v>7</v>
      </c>
      <c r="K10" s="67">
        <v>350</v>
      </c>
      <c r="L10" s="67">
        <v>3</v>
      </c>
      <c r="M10" s="67">
        <v>22</v>
      </c>
      <c r="N10" s="66"/>
      <c r="O10" s="67"/>
      <c r="P10" s="66"/>
      <c r="Q10" s="67"/>
      <c r="R10" s="66">
        <f t="shared" si="0"/>
        <v>0</v>
      </c>
      <c r="S10" s="67">
        <f t="shared" si="0"/>
        <v>0</v>
      </c>
      <c r="T10" s="66">
        <v>1</v>
      </c>
      <c r="U10" s="67">
        <v>2</v>
      </c>
      <c r="V10" s="66">
        <v>61</v>
      </c>
      <c r="W10" s="67">
        <v>213.5</v>
      </c>
      <c r="X10" s="67">
        <v>8</v>
      </c>
      <c r="Y10" s="66">
        <v>10000</v>
      </c>
      <c r="Z10" s="66"/>
      <c r="AA10" s="68">
        <v>90.4</v>
      </c>
    </row>
    <row r="11" spans="1:27" ht="15">
      <c r="A11" s="29" t="s">
        <v>58</v>
      </c>
      <c r="B11" s="69"/>
      <c r="C11" s="68"/>
      <c r="D11" s="66">
        <v>12100</v>
      </c>
      <c r="E11" s="68">
        <v>234</v>
      </c>
      <c r="F11" s="66">
        <f t="shared" si="1"/>
        <v>12100</v>
      </c>
      <c r="G11" s="67">
        <f t="shared" si="2"/>
        <v>234</v>
      </c>
      <c r="H11" s="66">
        <v>7000</v>
      </c>
      <c r="I11" s="67">
        <v>246</v>
      </c>
      <c r="J11" s="66"/>
      <c r="K11" s="67"/>
      <c r="L11" s="67">
        <v>2</v>
      </c>
      <c r="M11" s="67">
        <v>88</v>
      </c>
      <c r="N11" s="66">
        <v>1</v>
      </c>
      <c r="O11" s="67">
        <v>450</v>
      </c>
      <c r="P11" s="66"/>
      <c r="Q11" s="67"/>
      <c r="R11" s="66">
        <f t="shared" si="0"/>
        <v>1</v>
      </c>
      <c r="S11" s="67">
        <f t="shared" si="0"/>
        <v>450</v>
      </c>
      <c r="T11" s="66">
        <v>7</v>
      </c>
      <c r="U11" s="67">
        <v>240</v>
      </c>
      <c r="V11" s="69">
        <v>50</v>
      </c>
      <c r="W11" s="68">
        <v>390</v>
      </c>
      <c r="X11" s="68">
        <v>48</v>
      </c>
      <c r="Y11" s="66">
        <v>2500</v>
      </c>
      <c r="Z11" s="66"/>
      <c r="AA11" s="68">
        <v>460</v>
      </c>
    </row>
    <row r="12" spans="1:27" ht="15">
      <c r="A12" s="29" t="s">
        <v>59</v>
      </c>
      <c r="B12" s="69"/>
      <c r="C12" s="68"/>
      <c r="D12" s="66">
        <v>36100</v>
      </c>
      <c r="E12" s="67">
        <v>252</v>
      </c>
      <c r="F12" s="66">
        <f t="shared" si="1"/>
        <v>36100</v>
      </c>
      <c r="G12" s="67">
        <f t="shared" si="2"/>
        <v>252</v>
      </c>
      <c r="H12" s="66">
        <v>88000</v>
      </c>
      <c r="I12" s="67">
        <v>2300</v>
      </c>
      <c r="J12" s="69">
        <v>1</v>
      </c>
      <c r="K12" s="68">
        <v>50</v>
      </c>
      <c r="L12" s="68">
        <v>6</v>
      </c>
      <c r="M12" s="68">
        <v>290</v>
      </c>
      <c r="N12" s="66"/>
      <c r="O12" s="67"/>
      <c r="P12" s="66"/>
      <c r="Q12" s="67"/>
      <c r="R12" s="66">
        <f t="shared" si="0"/>
        <v>0</v>
      </c>
      <c r="S12" s="67">
        <f aca="true" t="shared" si="3" ref="S12:S74">SUM(O12+Q12)</f>
        <v>0</v>
      </c>
      <c r="T12" s="66">
        <v>12</v>
      </c>
      <c r="U12" s="67">
        <v>240</v>
      </c>
      <c r="V12" s="69">
        <v>4</v>
      </c>
      <c r="W12" s="68">
        <v>20</v>
      </c>
      <c r="X12" s="68">
        <v>30</v>
      </c>
      <c r="Y12" s="66"/>
      <c r="Z12" s="66"/>
      <c r="AA12" s="68">
        <v>5035</v>
      </c>
    </row>
    <row r="13" spans="1:27" ht="15">
      <c r="A13" s="25" t="s">
        <v>60</v>
      </c>
      <c r="B13" s="69">
        <v>8629</v>
      </c>
      <c r="C13" s="68">
        <v>700</v>
      </c>
      <c r="D13" s="66">
        <v>49240</v>
      </c>
      <c r="E13" s="68"/>
      <c r="F13" s="66">
        <f t="shared" si="1"/>
        <v>57869</v>
      </c>
      <c r="G13" s="67">
        <f t="shared" si="2"/>
        <v>700</v>
      </c>
      <c r="H13" s="66">
        <v>34000</v>
      </c>
      <c r="I13" s="67">
        <v>106</v>
      </c>
      <c r="J13" s="69">
        <v>5</v>
      </c>
      <c r="K13" s="68">
        <v>95</v>
      </c>
      <c r="L13" s="68">
        <v>0</v>
      </c>
      <c r="M13" s="68">
        <v>0</v>
      </c>
      <c r="N13" s="69">
        <v>12</v>
      </c>
      <c r="O13" s="68">
        <v>9.2</v>
      </c>
      <c r="P13" s="66"/>
      <c r="Q13" s="67"/>
      <c r="R13" s="66">
        <f t="shared" si="0"/>
        <v>12</v>
      </c>
      <c r="S13" s="67">
        <f t="shared" si="3"/>
        <v>9.2</v>
      </c>
      <c r="T13" s="66">
        <v>24</v>
      </c>
      <c r="U13" s="67">
        <v>19</v>
      </c>
      <c r="V13" s="69">
        <v>110</v>
      </c>
      <c r="W13" s="68">
        <v>122</v>
      </c>
      <c r="X13" s="68">
        <v>7</v>
      </c>
      <c r="Y13" s="66">
        <v>19400</v>
      </c>
      <c r="Z13" s="66"/>
      <c r="AA13" s="67"/>
    </row>
    <row r="14" spans="1:27" ht="30">
      <c r="A14" s="29" t="s">
        <v>61</v>
      </c>
      <c r="B14" s="66"/>
      <c r="C14" s="67"/>
      <c r="D14" s="66"/>
      <c r="E14" s="67"/>
      <c r="F14" s="66">
        <f t="shared" si="1"/>
        <v>0</v>
      </c>
      <c r="G14" s="67">
        <f t="shared" si="2"/>
        <v>0</v>
      </c>
      <c r="H14" s="66">
        <v>46000</v>
      </c>
      <c r="I14" s="67">
        <v>19</v>
      </c>
      <c r="J14" s="66">
        <v>5</v>
      </c>
      <c r="K14" s="67">
        <v>350</v>
      </c>
      <c r="L14" s="67">
        <v>0</v>
      </c>
      <c r="M14" s="67">
        <v>0</v>
      </c>
      <c r="N14" s="66"/>
      <c r="O14" s="67"/>
      <c r="P14" s="66">
        <v>1</v>
      </c>
      <c r="Q14" s="67">
        <v>300</v>
      </c>
      <c r="R14" s="66">
        <f t="shared" si="0"/>
        <v>1</v>
      </c>
      <c r="S14" s="67">
        <f t="shared" si="3"/>
        <v>300</v>
      </c>
      <c r="T14" s="66">
        <v>3</v>
      </c>
      <c r="U14" s="67">
        <v>18</v>
      </c>
      <c r="V14" s="66">
        <v>12</v>
      </c>
      <c r="W14" s="67">
        <v>50</v>
      </c>
      <c r="X14" s="67">
        <v>5</v>
      </c>
      <c r="Y14" s="66">
        <v>12000</v>
      </c>
      <c r="Z14" s="66"/>
      <c r="AA14" s="67">
        <v>62</v>
      </c>
    </row>
    <row r="15" spans="1:27" ht="30">
      <c r="A15" s="29" t="s">
        <v>62</v>
      </c>
      <c r="B15" s="66"/>
      <c r="C15" s="67"/>
      <c r="D15" s="66">
        <v>25000</v>
      </c>
      <c r="E15" s="67"/>
      <c r="F15" s="66">
        <f t="shared" si="1"/>
        <v>25000</v>
      </c>
      <c r="G15" s="67">
        <f t="shared" si="2"/>
        <v>0</v>
      </c>
      <c r="H15" s="66">
        <v>6000</v>
      </c>
      <c r="I15" s="67">
        <v>13</v>
      </c>
      <c r="J15" s="70"/>
      <c r="K15" s="88"/>
      <c r="L15" s="88">
        <v>7</v>
      </c>
      <c r="M15" s="88">
        <v>21</v>
      </c>
      <c r="N15" s="66"/>
      <c r="O15" s="67"/>
      <c r="P15" s="66">
        <v>1</v>
      </c>
      <c r="Q15" s="67">
        <v>600</v>
      </c>
      <c r="R15" s="66">
        <f t="shared" si="0"/>
        <v>1</v>
      </c>
      <c r="S15" s="67">
        <f t="shared" si="3"/>
        <v>600</v>
      </c>
      <c r="T15" s="66">
        <v>20</v>
      </c>
      <c r="U15" s="67">
        <v>18</v>
      </c>
      <c r="V15" s="66"/>
      <c r="W15" s="67"/>
      <c r="X15" s="67">
        <v>7</v>
      </c>
      <c r="Y15" s="66"/>
      <c r="Z15" s="66"/>
      <c r="AA15" s="67"/>
    </row>
    <row r="16" spans="1:27" ht="15">
      <c r="A16" s="26" t="s">
        <v>63</v>
      </c>
      <c r="B16" s="69"/>
      <c r="C16" s="68"/>
      <c r="D16" s="66">
        <v>29934</v>
      </c>
      <c r="E16" s="67">
        <v>113</v>
      </c>
      <c r="F16" s="66">
        <f t="shared" si="1"/>
        <v>29934</v>
      </c>
      <c r="G16" s="67">
        <f t="shared" si="2"/>
        <v>113</v>
      </c>
      <c r="H16" s="66">
        <v>36000</v>
      </c>
      <c r="I16" s="67">
        <v>43</v>
      </c>
      <c r="J16" s="66"/>
      <c r="K16" s="67"/>
      <c r="L16" s="67">
        <v>0</v>
      </c>
      <c r="M16" s="67">
        <v>0</v>
      </c>
      <c r="N16" s="66"/>
      <c r="O16" s="67"/>
      <c r="P16" s="66"/>
      <c r="Q16" s="67"/>
      <c r="R16" s="66">
        <f t="shared" si="0"/>
        <v>0</v>
      </c>
      <c r="S16" s="67">
        <f t="shared" si="3"/>
        <v>0</v>
      </c>
      <c r="T16" s="66">
        <v>4</v>
      </c>
      <c r="U16" s="67">
        <v>9</v>
      </c>
      <c r="V16" s="69">
        <v>5</v>
      </c>
      <c r="W16" s="68">
        <v>10.5</v>
      </c>
      <c r="X16" s="68">
        <v>23</v>
      </c>
      <c r="Y16" s="66"/>
      <c r="Z16" s="66"/>
      <c r="AA16" s="68">
        <v>768</v>
      </c>
    </row>
    <row r="17" spans="1:27" ht="15">
      <c r="A17" s="25" t="s">
        <v>64</v>
      </c>
      <c r="B17" s="66"/>
      <c r="C17" s="67"/>
      <c r="D17" s="66">
        <v>51800</v>
      </c>
      <c r="E17" s="67"/>
      <c r="F17" s="66">
        <f t="shared" si="1"/>
        <v>51800</v>
      </c>
      <c r="G17" s="67">
        <f t="shared" si="2"/>
        <v>0</v>
      </c>
      <c r="H17" s="66">
        <v>0</v>
      </c>
      <c r="I17" s="67">
        <v>0</v>
      </c>
      <c r="J17" s="66">
        <v>2</v>
      </c>
      <c r="K17" s="67">
        <v>100</v>
      </c>
      <c r="L17" s="67">
        <v>0</v>
      </c>
      <c r="M17" s="67">
        <v>0</v>
      </c>
      <c r="N17" s="66"/>
      <c r="O17" s="67"/>
      <c r="P17" s="66">
        <v>1</v>
      </c>
      <c r="Q17" s="67">
        <v>270</v>
      </c>
      <c r="R17" s="66">
        <f t="shared" si="0"/>
        <v>1</v>
      </c>
      <c r="S17" s="67">
        <f t="shared" si="3"/>
        <v>270</v>
      </c>
      <c r="T17" s="66">
        <v>0</v>
      </c>
      <c r="U17" s="67">
        <v>0</v>
      </c>
      <c r="V17" s="66"/>
      <c r="W17" s="67"/>
      <c r="X17" s="67">
        <v>0</v>
      </c>
      <c r="Y17" s="66"/>
      <c r="Z17" s="66"/>
      <c r="AA17" s="67"/>
    </row>
    <row r="18" spans="1:27" ht="15">
      <c r="A18" s="25" t="s">
        <v>65</v>
      </c>
      <c r="B18" s="70"/>
      <c r="C18" s="67"/>
      <c r="D18" s="66">
        <v>2350</v>
      </c>
      <c r="E18" s="67"/>
      <c r="F18" s="66">
        <f t="shared" si="1"/>
        <v>2350</v>
      </c>
      <c r="G18" s="67">
        <f t="shared" si="2"/>
        <v>0</v>
      </c>
      <c r="H18" s="66">
        <v>155000</v>
      </c>
      <c r="I18" s="67">
        <v>205</v>
      </c>
      <c r="J18" s="66">
        <v>2</v>
      </c>
      <c r="K18" s="67">
        <v>150</v>
      </c>
      <c r="L18" s="67">
        <v>3</v>
      </c>
      <c r="M18" s="67">
        <v>40</v>
      </c>
      <c r="N18" s="66"/>
      <c r="O18" s="67"/>
      <c r="P18" s="66"/>
      <c r="Q18" s="67"/>
      <c r="R18" s="66">
        <f t="shared" si="0"/>
        <v>0</v>
      </c>
      <c r="S18" s="67">
        <f t="shared" si="3"/>
        <v>0</v>
      </c>
      <c r="T18" s="66">
        <v>4</v>
      </c>
      <c r="U18" s="67">
        <v>30</v>
      </c>
      <c r="V18" s="66"/>
      <c r="W18" s="67"/>
      <c r="X18" s="67">
        <v>90</v>
      </c>
      <c r="Y18" s="66"/>
      <c r="Z18" s="66"/>
      <c r="AA18" s="67"/>
    </row>
    <row r="19" spans="1:27" ht="15">
      <c r="A19" s="25" t="s">
        <v>66</v>
      </c>
      <c r="B19" s="71"/>
      <c r="C19" s="72"/>
      <c r="D19" s="71">
        <v>32000</v>
      </c>
      <c r="E19" s="72">
        <v>1920</v>
      </c>
      <c r="F19" s="66">
        <f t="shared" si="1"/>
        <v>32000</v>
      </c>
      <c r="G19" s="67">
        <f t="shared" si="2"/>
        <v>1920</v>
      </c>
      <c r="H19" s="66">
        <v>30900</v>
      </c>
      <c r="I19" s="67">
        <v>19.8</v>
      </c>
      <c r="J19" s="66">
        <v>2</v>
      </c>
      <c r="K19" s="67">
        <v>100</v>
      </c>
      <c r="L19" s="67">
        <v>1</v>
      </c>
      <c r="M19" s="67">
        <v>250</v>
      </c>
      <c r="N19" s="66">
        <v>1</v>
      </c>
      <c r="O19" s="67">
        <v>50</v>
      </c>
      <c r="P19" s="66"/>
      <c r="Q19" s="67"/>
      <c r="R19" s="66">
        <f t="shared" si="0"/>
        <v>1</v>
      </c>
      <c r="S19" s="67">
        <f t="shared" si="3"/>
        <v>50</v>
      </c>
      <c r="T19" s="66">
        <v>5</v>
      </c>
      <c r="U19" s="67">
        <v>479</v>
      </c>
      <c r="V19" s="71">
        <v>235</v>
      </c>
      <c r="W19" s="72">
        <v>400</v>
      </c>
      <c r="X19" s="72">
        <v>27</v>
      </c>
      <c r="Y19" s="66"/>
      <c r="Z19" s="66"/>
      <c r="AA19" s="67"/>
    </row>
    <row r="20" spans="1:27" ht="30">
      <c r="A20" s="31" t="s">
        <v>28</v>
      </c>
      <c r="B20" s="74">
        <v>500</v>
      </c>
      <c r="C20" s="75">
        <v>200</v>
      </c>
      <c r="D20" s="74"/>
      <c r="E20" s="75"/>
      <c r="F20" s="77">
        <f t="shared" si="1"/>
        <v>500</v>
      </c>
      <c r="G20" s="76">
        <f t="shared" si="2"/>
        <v>200</v>
      </c>
      <c r="H20" s="77">
        <v>41000</v>
      </c>
      <c r="I20" s="76">
        <v>15800</v>
      </c>
      <c r="J20" s="77">
        <v>9</v>
      </c>
      <c r="K20" s="76">
        <v>550</v>
      </c>
      <c r="L20" s="76">
        <v>7</v>
      </c>
      <c r="M20" s="76">
        <v>290</v>
      </c>
      <c r="N20" s="74"/>
      <c r="O20" s="75"/>
      <c r="P20" s="74"/>
      <c r="Q20" s="75"/>
      <c r="R20" s="77">
        <f t="shared" si="0"/>
        <v>0</v>
      </c>
      <c r="S20" s="76">
        <f t="shared" si="3"/>
        <v>0</v>
      </c>
      <c r="T20" s="74">
        <v>329</v>
      </c>
      <c r="U20" s="75">
        <v>938</v>
      </c>
      <c r="V20" s="74"/>
      <c r="W20" s="75"/>
      <c r="X20" s="75">
        <v>148</v>
      </c>
      <c r="Y20" s="74"/>
      <c r="Z20" s="74">
        <v>14000</v>
      </c>
      <c r="AA20" s="78">
        <v>76700</v>
      </c>
    </row>
    <row r="21" spans="1:27" ht="15">
      <c r="A21" s="31" t="s">
        <v>29</v>
      </c>
      <c r="B21" s="74"/>
      <c r="C21" s="75"/>
      <c r="D21" s="74"/>
      <c r="E21" s="75"/>
      <c r="F21" s="77">
        <f t="shared" si="1"/>
        <v>0</v>
      </c>
      <c r="G21" s="76">
        <f t="shared" si="2"/>
        <v>0</v>
      </c>
      <c r="H21" s="77"/>
      <c r="I21" s="76"/>
      <c r="J21" s="79">
        <v>2</v>
      </c>
      <c r="K21" s="80">
        <v>120</v>
      </c>
      <c r="L21" s="80"/>
      <c r="M21" s="80"/>
      <c r="N21" s="74"/>
      <c r="O21" s="75"/>
      <c r="P21" s="74"/>
      <c r="Q21" s="75"/>
      <c r="R21" s="77">
        <f t="shared" si="0"/>
        <v>0</v>
      </c>
      <c r="S21" s="76">
        <f t="shared" si="3"/>
        <v>0</v>
      </c>
      <c r="T21" s="74"/>
      <c r="U21" s="75"/>
      <c r="V21" s="74"/>
      <c r="W21" s="75"/>
      <c r="X21" s="75"/>
      <c r="Y21" s="74">
        <v>9000</v>
      </c>
      <c r="Z21" s="74">
        <v>20000</v>
      </c>
      <c r="AA21" s="80">
        <v>300</v>
      </c>
    </row>
    <row r="22" spans="1:27" ht="30">
      <c r="A22" s="31" t="s">
        <v>30</v>
      </c>
      <c r="B22" s="79"/>
      <c r="C22" s="80"/>
      <c r="D22" s="77">
        <v>20000</v>
      </c>
      <c r="E22" s="76">
        <v>3400</v>
      </c>
      <c r="F22" s="77">
        <f t="shared" si="1"/>
        <v>20000</v>
      </c>
      <c r="G22" s="76">
        <f t="shared" si="2"/>
        <v>3400</v>
      </c>
      <c r="H22" s="77">
        <v>252000</v>
      </c>
      <c r="I22" s="76">
        <v>365</v>
      </c>
      <c r="J22" s="77">
        <v>5</v>
      </c>
      <c r="K22" s="76">
        <v>270</v>
      </c>
      <c r="L22" s="76">
        <v>1</v>
      </c>
      <c r="M22" s="76">
        <v>50</v>
      </c>
      <c r="N22" s="74"/>
      <c r="O22" s="75"/>
      <c r="P22" s="74"/>
      <c r="Q22" s="75"/>
      <c r="R22" s="77">
        <f t="shared" si="0"/>
        <v>0</v>
      </c>
      <c r="S22" s="76">
        <f t="shared" si="3"/>
        <v>0</v>
      </c>
      <c r="T22" s="74">
        <v>42</v>
      </c>
      <c r="U22" s="75">
        <v>1100</v>
      </c>
      <c r="V22" s="74"/>
      <c r="W22" s="75"/>
      <c r="X22" s="75">
        <v>7</v>
      </c>
      <c r="Y22" s="74">
        <v>23000</v>
      </c>
      <c r="Z22" s="74">
        <v>130000</v>
      </c>
      <c r="AA22" s="78">
        <v>745</v>
      </c>
    </row>
    <row r="23" spans="1:27" ht="30">
      <c r="A23" s="31" t="s">
        <v>31</v>
      </c>
      <c r="B23" s="74"/>
      <c r="C23" s="75"/>
      <c r="D23" s="74"/>
      <c r="E23" s="75"/>
      <c r="F23" s="77">
        <f t="shared" si="1"/>
        <v>0</v>
      </c>
      <c r="G23" s="76">
        <f t="shared" si="2"/>
        <v>0</v>
      </c>
      <c r="H23" s="77">
        <v>826</v>
      </c>
      <c r="I23" s="76"/>
      <c r="J23" s="77">
        <v>2</v>
      </c>
      <c r="K23" s="76">
        <v>100</v>
      </c>
      <c r="L23" s="76">
        <v>3</v>
      </c>
      <c r="M23" s="76">
        <v>150</v>
      </c>
      <c r="N23" s="74"/>
      <c r="O23" s="75"/>
      <c r="P23" s="74"/>
      <c r="Q23" s="75"/>
      <c r="R23" s="77">
        <f t="shared" si="0"/>
        <v>0</v>
      </c>
      <c r="S23" s="76">
        <f t="shared" si="3"/>
        <v>0</v>
      </c>
      <c r="T23" s="74">
        <v>6</v>
      </c>
      <c r="U23" s="75">
        <v>60</v>
      </c>
      <c r="V23" s="74">
        <v>60</v>
      </c>
      <c r="W23" s="75"/>
      <c r="X23" s="75"/>
      <c r="Y23" s="74">
        <v>5500</v>
      </c>
      <c r="Z23" s="74"/>
      <c r="AA23" s="80">
        <v>240</v>
      </c>
    </row>
    <row r="24" spans="1:27" ht="15">
      <c r="A24" s="31" t="s">
        <v>32</v>
      </c>
      <c r="B24" s="74"/>
      <c r="C24" s="75"/>
      <c r="D24" s="74">
        <v>5700</v>
      </c>
      <c r="E24" s="75">
        <v>113</v>
      </c>
      <c r="F24" s="77">
        <f t="shared" si="1"/>
        <v>5700</v>
      </c>
      <c r="G24" s="76">
        <f t="shared" si="2"/>
        <v>113</v>
      </c>
      <c r="H24" s="77">
        <v>41000</v>
      </c>
      <c r="I24" s="76">
        <v>952</v>
      </c>
      <c r="J24" s="77">
        <v>1</v>
      </c>
      <c r="K24" s="76">
        <v>80</v>
      </c>
      <c r="L24" s="76">
        <v>3</v>
      </c>
      <c r="M24" s="76">
        <v>58</v>
      </c>
      <c r="N24" s="74"/>
      <c r="O24" s="75"/>
      <c r="P24" s="74"/>
      <c r="Q24" s="75"/>
      <c r="R24" s="77">
        <f aca="true" t="shared" si="4" ref="R24:R74">SUM(N24+P24)</f>
        <v>0</v>
      </c>
      <c r="S24" s="76">
        <f t="shared" si="3"/>
        <v>0</v>
      </c>
      <c r="T24" s="74"/>
      <c r="U24" s="75"/>
      <c r="V24" s="74"/>
      <c r="W24" s="75"/>
      <c r="X24" s="75"/>
      <c r="Y24" s="74">
        <v>20000</v>
      </c>
      <c r="Z24" s="74">
        <v>1000</v>
      </c>
      <c r="AA24" s="76">
        <v>6000</v>
      </c>
    </row>
    <row r="25" spans="1:27" ht="15">
      <c r="A25" s="33" t="s">
        <v>18</v>
      </c>
      <c r="B25" s="82">
        <v>1400</v>
      </c>
      <c r="C25" s="83">
        <v>1120</v>
      </c>
      <c r="D25" s="84"/>
      <c r="E25" s="85"/>
      <c r="F25" s="84">
        <f t="shared" si="1"/>
        <v>1400</v>
      </c>
      <c r="G25" s="85">
        <f t="shared" si="2"/>
        <v>1120</v>
      </c>
      <c r="H25" s="84"/>
      <c r="I25" s="85"/>
      <c r="J25" s="82">
        <v>30</v>
      </c>
      <c r="K25" s="83">
        <v>1500</v>
      </c>
      <c r="L25" s="83">
        <v>30</v>
      </c>
      <c r="M25" s="83">
        <v>600</v>
      </c>
      <c r="N25" s="84"/>
      <c r="O25" s="85"/>
      <c r="P25" s="84"/>
      <c r="Q25" s="85"/>
      <c r="R25" s="84">
        <f t="shared" si="4"/>
        <v>0</v>
      </c>
      <c r="S25" s="85">
        <f t="shared" si="3"/>
        <v>0</v>
      </c>
      <c r="T25" s="84"/>
      <c r="U25" s="85"/>
      <c r="V25" s="84"/>
      <c r="W25" s="85"/>
      <c r="X25" s="85"/>
      <c r="Y25" s="84"/>
      <c r="Z25" s="84"/>
      <c r="AA25" s="83"/>
    </row>
    <row r="26" spans="1:27" ht="15">
      <c r="A26" s="33" t="s">
        <v>19</v>
      </c>
      <c r="B26" s="84"/>
      <c r="C26" s="85"/>
      <c r="D26" s="84">
        <v>1200</v>
      </c>
      <c r="E26" s="85">
        <v>80</v>
      </c>
      <c r="F26" s="84">
        <f t="shared" si="1"/>
        <v>1200</v>
      </c>
      <c r="G26" s="85">
        <f t="shared" si="2"/>
        <v>80</v>
      </c>
      <c r="H26" s="84"/>
      <c r="I26" s="85"/>
      <c r="J26" s="84">
        <v>1</v>
      </c>
      <c r="K26" s="85">
        <v>30</v>
      </c>
      <c r="L26" s="85">
        <v>6</v>
      </c>
      <c r="M26" s="85">
        <v>190</v>
      </c>
      <c r="N26" s="84"/>
      <c r="O26" s="85"/>
      <c r="P26" s="84"/>
      <c r="Q26" s="85"/>
      <c r="R26" s="84">
        <f t="shared" si="4"/>
        <v>0</v>
      </c>
      <c r="S26" s="85">
        <f t="shared" si="3"/>
        <v>0</v>
      </c>
      <c r="T26" s="84"/>
      <c r="U26" s="85"/>
      <c r="V26" s="84"/>
      <c r="W26" s="85"/>
      <c r="X26" s="85"/>
      <c r="Y26" s="86">
        <v>1000</v>
      </c>
      <c r="Z26" s="86">
        <v>3000</v>
      </c>
      <c r="AA26" s="85"/>
    </row>
    <row r="27" spans="1:27" ht="15">
      <c r="A27" s="63" t="s">
        <v>21</v>
      </c>
      <c r="B27" s="82"/>
      <c r="C27" s="83"/>
      <c r="D27" s="82">
        <v>4700</v>
      </c>
      <c r="E27" s="83">
        <v>105</v>
      </c>
      <c r="F27" s="84">
        <f t="shared" si="1"/>
        <v>4700</v>
      </c>
      <c r="G27" s="85">
        <f t="shared" si="2"/>
        <v>105</v>
      </c>
      <c r="H27" s="84">
        <v>2000</v>
      </c>
      <c r="I27" s="85">
        <v>145</v>
      </c>
      <c r="J27" s="82">
        <v>14</v>
      </c>
      <c r="K27" s="83">
        <v>695.1</v>
      </c>
      <c r="L27" s="83">
        <v>8</v>
      </c>
      <c r="M27" s="83">
        <v>230</v>
      </c>
      <c r="N27" s="82">
        <v>3</v>
      </c>
      <c r="O27" s="83">
        <v>25</v>
      </c>
      <c r="P27" s="82"/>
      <c r="Q27" s="83"/>
      <c r="R27" s="84">
        <f t="shared" si="4"/>
        <v>3</v>
      </c>
      <c r="S27" s="85">
        <f t="shared" si="3"/>
        <v>25</v>
      </c>
      <c r="T27" s="82">
        <v>3</v>
      </c>
      <c r="U27" s="83">
        <v>60</v>
      </c>
      <c r="V27" s="82">
        <v>1</v>
      </c>
      <c r="W27" s="83">
        <v>7</v>
      </c>
      <c r="X27" s="83"/>
      <c r="Y27" s="82">
        <v>2500</v>
      </c>
      <c r="Z27" s="82">
        <v>4000</v>
      </c>
      <c r="AA27" s="83">
        <v>1146</v>
      </c>
    </row>
    <row r="28" spans="1:27" ht="15">
      <c r="A28" s="33" t="s">
        <v>22</v>
      </c>
      <c r="B28" s="84"/>
      <c r="C28" s="85"/>
      <c r="D28" s="84"/>
      <c r="E28" s="85"/>
      <c r="F28" s="84">
        <f t="shared" si="1"/>
        <v>0</v>
      </c>
      <c r="G28" s="85">
        <f t="shared" si="2"/>
        <v>0</v>
      </c>
      <c r="H28" s="84"/>
      <c r="I28" s="85"/>
      <c r="J28" s="84">
        <v>5</v>
      </c>
      <c r="K28" s="85">
        <v>230</v>
      </c>
      <c r="L28" s="85">
        <v>11</v>
      </c>
      <c r="M28" s="85">
        <v>23</v>
      </c>
      <c r="N28" s="84"/>
      <c r="O28" s="85"/>
      <c r="P28" s="84"/>
      <c r="Q28" s="85"/>
      <c r="R28" s="84">
        <f t="shared" si="4"/>
        <v>0</v>
      </c>
      <c r="S28" s="85">
        <f t="shared" si="3"/>
        <v>0</v>
      </c>
      <c r="T28" s="84"/>
      <c r="U28" s="85"/>
      <c r="V28" s="84"/>
      <c r="W28" s="85"/>
      <c r="X28" s="85"/>
      <c r="Y28" s="84"/>
      <c r="Z28" s="84"/>
      <c r="AA28" s="85">
        <v>69</v>
      </c>
    </row>
    <row r="29" spans="1:27" ht="15">
      <c r="A29" s="33" t="s">
        <v>23</v>
      </c>
      <c r="B29" s="77"/>
      <c r="C29" s="76"/>
      <c r="D29" s="77"/>
      <c r="E29" s="76"/>
      <c r="F29" s="77">
        <f t="shared" si="1"/>
        <v>0</v>
      </c>
      <c r="G29" s="76">
        <f t="shared" si="2"/>
        <v>0</v>
      </c>
      <c r="H29" s="77">
        <v>2000</v>
      </c>
      <c r="I29" s="76">
        <v>32</v>
      </c>
      <c r="J29" s="77">
        <v>1</v>
      </c>
      <c r="K29" s="76">
        <v>50</v>
      </c>
      <c r="L29" s="76">
        <v>37</v>
      </c>
      <c r="M29" s="76">
        <v>9540</v>
      </c>
      <c r="N29" s="77"/>
      <c r="O29" s="76"/>
      <c r="P29" s="77"/>
      <c r="Q29" s="76"/>
      <c r="R29" s="77">
        <f t="shared" si="4"/>
        <v>0</v>
      </c>
      <c r="S29" s="76">
        <f t="shared" si="3"/>
        <v>0</v>
      </c>
      <c r="T29" s="77">
        <v>18</v>
      </c>
      <c r="U29" s="76">
        <v>461</v>
      </c>
      <c r="V29" s="77"/>
      <c r="W29" s="76"/>
      <c r="X29" s="76"/>
      <c r="Y29" s="77">
        <v>1000</v>
      </c>
      <c r="Z29" s="77"/>
      <c r="AA29" s="78">
        <v>50</v>
      </c>
    </row>
    <row r="30" spans="1:27" ht="15">
      <c r="A30" s="33" t="s">
        <v>24</v>
      </c>
      <c r="B30" s="79"/>
      <c r="C30" s="80"/>
      <c r="D30" s="77">
        <v>5000</v>
      </c>
      <c r="E30" s="76">
        <v>500</v>
      </c>
      <c r="F30" s="77">
        <f t="shared" si="1"/>
        <v>5000</v>
      </c>
      <c r="G30" s="76">
        <f t="shared" si="2"/>
        <v>500</v>
      </c>
      <c r="H30" s="77">
        <v>5000</v>
      </c>
      <c r="I30" s="76">
        <v>179</v>
      </c>
      <c r="J30" s="77">
        <v>15</v>
      </c>
      <c r="K30" s="76">
        <v>300</v>
      </c>
      <c r="L30" s="76">
        <v>40</v>
      </c>
      <c r="M30" s="76">
        <v>408</v>
      </c>
      <c r="N30" s="79">
        <v>3</v>
      </c>
      <c r="O30" s="80">
        <v>53</v>
      </c>
      <c r="P30" s="77"/>
      <c r="Q30" s="76"/>
      <c r="R30" s="77">
        <f t="shared" si="4"/>
        <v>3</v>
      </c>
      <c r="S30" s="76">
        <f t="shared" si="3"/>
        <v>53</v>
      </c>
      <c r="T30" s="77">
        <v>30</v>
      </c>
      <c r="U30" s="76">
        <v>180</v>
      </c>
      <c r="V30" s="79"/>
      <c r="W30" s="80"/>
      <c r="X30" s="80">
        <v>106</v>
      </c>
      <c r="Y30" s="79">
        <v>750</v>
      </c>
      <c r="Z30" s="79"/>
      <c r="AA30" s="76">
        <v>2780</v>
      </c>
    </row>
    <row r="31" spans="1:27" ht="15">
      <c r="A31" s="33" t="s">
        <v>25</v>
      </c>
      <c r="B31" s="79"/>
      <c r="C31" s="80"/>
      <c r="D31" s="79">
        <v>20000</v>
      </c>
      <c r="E31" s="80">
        <v>100</v>
      </c>
      <c r="F31" s="77">
        <f t="shared" si="1"/>
        <v>20000</v>
      </c>
      <c r="G31" s="76">
        <f t="shared" si="2"/>
        <v>100</v>
      </c>
      <c r="H31" s="77">
        <v>27000</v>
      </c>
      <c r="I31" s="76">
        <v>58</v>
      </c>
      <c r="J31" s="77">
        <v>5</v>
      </c>
      <c r="K31" s="76">
        <v>100</v>
      </c>
      <c r="L31" s="76">
        <v>38</v>
      </c>
      <c r="M31" s="76">
        <v>95</v>
      </c>
      <c r="N31" s="79"/>
      <c r="O31" s="80"/>
      <c r="P31" s="79"/>
      <c r="Q31" s="80"/>
      <c r="R31" s="77">
        <f t="shared" si="4"/>
        <v>0</v>
      </c>
      <c r="S31" s="76">
        <f t="shared" si="3"/>
        <v>0</v>
      </c>
      <c r="T31" s="79">
        <v>37</v>
      </c>
      <c r="U31" s="80">
        <v>605</v>
      </c>
      <c r="V31" s="77">
        <v>8</v>
      </c>
      <c r="W31" s="76">
        <v>80</v>
      </c>
      <c r="X31" s="76"/>
      <c r="Y31" s="79">
        <v>30000</v>
      </c>
      <c r="Z31" s="79">
        <v>40000</v>
      </c>
      <c r="AA31" s="76">
        <v>30</v>
      </c>
    </row>
    <row r="32" spans="1:27" ht="15">
      <c r="A32" s="3" t="s">
        <v>26</v>
      </c>
      <c r="B32" s="77"/>
      <c r="C32" s="76"/>
      <c r="D32" s="77">
        <v>10000</v>
      </c>
      <c r="E32" s="76">
        <v>586</v>
      </c>
      <c r="F32" s="77">
        <f t="shared" si="1"/>
        <v>10000</v>
      </c>
      <c r="G32" s="76">
        <f t="shared" si="2"/>
        <v>586</v>
      </c>
      <c r="H32" s="77">
        <v>45000</v>
      </c>
      <c r="I32" s="76">
        <v>480</v>
      </c>
      <c r="J32" s="77">
        <v>1</v>
      </c>
      <c r="K32" s="76">
        <v>50</v>
      </c>
      <c r="L32" s="76">
        <v>11</v>
      </c>
      <c r="M32" s="76">
        <v>334</v>
      </c>
      <c r="N32" s="77"/>
      <c r="O32" s="76"/>
      <c r="P32" s="77">
        <v>3</v>
      </c>
      <c r="Q32" s="76">
        <v>150</v>
      </c>
      <c r="R32" s="77">
        <f t="shared" si="4"/>
        <v>3</v>
      </c>
      <c r="S32" s="76">
        <f t="shared" si="3"/>
        <v>150</v>
      </c>
      <c r="T32" s="77">
        <v>73</v>
      </c>
      <c r="U32" s="76">
        <v>155</v>
      </c>
      <c r="V32" s="77">
        <v>2</v>
      </c>
      <c r="W32" s="76">
        <v>6</v>
      </c>
      <c r="X32" s="76"/>
      <c r="Y32" s="77"/>
      <c r="Z32" s="77">
        <v>17000</v>
      </c>
      <c r="AA32" s="76">
        <v>114</v>
      </c>
    </row>
    <row r="33" spans="1:27" ht="30">
      <c r="A33" s="23" t="s">
        <v>33</v>
      </c>
      <c r="B33" s="70">
        <v>3100</v>
      </c>
      <c r="C33" s="88">
        <v>2000</v>
      </c>
      <c r="D33" s="79"/>
      <c r="E33" s="80"/>
      <c r="F33" s="66">
        <f t="shared" si="1"/>
        <v>3100</v>
      </c>
      <c r="G33" s="67">
        <f t="shared" si="2"/>
        <v>2000</v>
      </c>
      <c r="H33" s="66">
        <v>185000</v>
      </c>
      <c r="I33" s="67">
        <v>960</v>
      </c>
      <c r="J33" s="70">
        <v>7</v>
      </c>
      <c r="K33" s="88">
        <v>400</v>
      </c>
      <c r="L33" s="88">
        <v>47</v>
      </c>
      <c r="M33" s="88">
        <v>517</v>
      </c>
      <c r="N33" s="70">
        <v>7</v>
      </c>
      <c r="O33" s="88">
        <v>79</v>
      </c>
      <c r="P33" s="79"/>
      <c r="Q33" s="80"/>
      <c r="R33" s="66">
        <f t="shared" si="4"/>
        <v>7</v>
      </c>
      <c r="S33" s="67">
        <f t="shared" si="3"/>
        <v>79</v>
      </c>
      <c r="T33" s="79">
        <v>4</v>
      </c>
      <c r="U33" s="80">
        <v>43</v>
      </c>
      <c r="V33" s="70">
        <v>22</v>
      </c>
      <c r="W33" s="88">
        <v>65</v>
      </c>
      <c r="X33" s="88"/>
      <c r="Y33" s="79">
        <v>0</v>
      </c>
      <c r="Z33" s="79">
        <v>12000</v>
      </c>
      <c r="AA33" s="80">
        <v>3462</v>
      </c>
    </row>
    <row r="34" spans="1:27" ht="15">
      <c r="A34" s="24" t="s">
        <v>34</v>
      </c>
      <c r="B34" s="70"/>
      <c r="C34" s="88"/>
      <c r="D34" s="70">
        <v>145555</v>
      </c>
      <c r="E34" s="88">
        <v>3296</v>
      </c>
      <c r="F34" s="66">
        <f t="shared" si="1"/>
        <v>145555</v>
      </c>
      <c r="G34" s="67">
        <f t="shared" si="2"/>
        <v>3296</v>
      </c>
      <c r="H34" s="66">
        <v>287000</v>
      </c>
      <c r="I34" s="67">
        <v>618</v>
      </c>
      <c r="J34" s="70">
        <v>2</v>
      </c>
      <c r="K34" s="88">
        <v>50</v>
      </c>
      <c r="L34" s="88">
        <v>30</v>
      </c>
      <c r="M34" s="88">
        <v>146</v>
      </c>
      <c r="N34" s="70">
        <v>160</v>
      </c>
      <c r="O34" s="88">
        <v>670.88</v>
      </c>
      <c r="P34" s="70">
        <v>17.6</v>
      </c>
      <c r="Q34" s="88">
        <v>4996.8</v>
      </c>
      <c r="R34" s="66">
        <f t="shared" si="4"/>
        <v>177.6</v>
      </c>
      <c r="S34" s="67">
        <f t="shared" si="3"/>
        <v>5667.68</v>
      </c>
      <c r="T34" s="70">
        <v>10</v>
      </c>
      <c r="U34" s="88">
        <v>61</v>
      </c>
      <c r="V34" s="70">
        <v>198</v>
      </c>
      <c r="W34" s="88">
        <v>471.03999999999996</v>
      </c>
      <c r="X34" s="88">
        <v>1254</v>
      </c>
      <c r="Y34" s="70">
        <v>11728</v>
      </c>
      <c r="Z34" s="70">
        <v>57000</v>
      </c>
      <c r="AA34" s="88">
        <v>987.36</v>
      </c>
    </row>
    <row r="35" spans="1:27" ht="15">
      <c r="A35" s="23" t="s">
        <v>35</v>
      </c>
      <c r="B35" s="89"/>
      <c r="C35" s="90"/>
      <c r="D35" s="66">
        <v>25200</v>
      </c>
      <c r="E35" s="67">
        <v>3000</v>
      </c>
      <c r="F35" s="66">
        <f t="shared" si="1"/>
        <v>25200</v>
      </c>
      <c r="G35" s="67">
        <f t="shared" si="2"/>
        <v>3000</v>
      </c>
      <c r="H35" s="66">
        <v>46000</v>
      </c>
      <c r="I35" s="67"/>
      <c r="J35" s="66">
        <v>37</v>
      </c>
      <c r="K35" s="88">
        <v>1100</v>
      </c>
      <c r="L35" s="88">
        <v>31</v>
      </c>
      <c r="M35" s="88">
        <v>1550</v>
      </c>
      <c r="N35" s="66">
        <v>40</v>
      </c>
      <c r="O35" s="67">
        <v>500</v>
      </c>
      <c r="P35" s="66"/>
      <c r="Q35" s="67"/>
      <c r="R35" s="66">
        <f t="shared" si="4"/>
        <v>40</v>
      </c>
      <c r="S35" s="67">
        <f t="shared" si="3"/>
        <v>500</v>
      </c>
      <c r="T35" s="66">
        <v>50</v>
      </c>
      <c r="U35" s="67"/>
      <c r="V35" s="66">
        <v>278</v>
      </c>
      <c r="W35" s="67">
        <v>600</v>
      </c>
      <c r="X35" s="67">
        <v>34</v>
      </c>
      <c r="Y35" s="77">
        <v>85000</v>
      </c>
      <c r="Z35" s="77">
        <v>130000</v>
      </c>
      <c r="AA35" s="67">
        <v>530</v>
      </c>
    </row>
    <row r="36" spans="1:27" ht="30">
      <c r="A36" s="24" t="s">
        <v>36</v>
      </c>
      <c r="B36" s="66"/>
      <c r="C36" s="67"/>
      <c r="D36" s="66">
        <v>29000</v>
      </c>
      <c r="E36" s="67">
        <v>575</v>
      </c>
      <c r="F36" s="66">
        <f t="shared" si="1"/>
        <v>29000</v>
      </c>
      <c r="G36" s="67">
        <f t="shared" si="2"/>
        <v>575</v>
      </c>
      <c r="H36" s="66">
        <v>48000</v>
      </c>
      <c r="I36" s="67">
        <v>85</v>
      </c>
      <c r="J36" s="66">
        <v>10</v>
      </c>
      <c r="K36" s="67">
        <v>555</v>
      </c>
      <c r="L36" s="67">
        <v>5</v>
      </c>
      <c r="M36" s="67">
        <v>250</v>
      </c>
      <c r="N36" s="66">
        <v>2</v>
      </c>
      <c r="O36" s="67">
        <v>30</v>
      </c>
      <c r="P36" s="66"/>
      <c r="Q36" s="67"/>
      <c r="R36" s="66">
        <f t="shared" si="4"/>
        <v>2</v>
      </c>
      <c r="S36" s="67">
        <f t="shared" si="3"/>
        <v>30</v>
      </c>
      <c r="T36" s="66">
        <v>16</v>
      </c>
      <c r="U36" s="67">
        <v>145</v>
      </c>
      <c r="V36" s="66"/>
      <c r="W36" s="67"/>
      <c r="X36" s="67"/>
      <c r="Y36" s="66">
        <v>14000</v>
      </c>
      <c r="Z36" s="66">
        <v>15000</v>
      </c>
      <c r="AA36" s="67">
        <v>109</v>
      </c>
    </row>
    <row r="37" spans="1:27" ht="30">
      <c r="A37" s="24" t="s">
        <v>37</v>
      </c>
      <c r="B37" s="77"/>
      <c r="C37" s="76"/>
      <c r="D37" s="69">
        <v>34000</v>
      </c>
      <c r="E37" s="68">
        <v>580</v>
      </c>
      <c r="F37" s="66">
        <f t="shared" si="1"/>
        <v>34000</v>
      </c>
      <c r="G37" s="67">
        <f t="shared" si="2"/>
        <v>580</v>
      </c>
      <c r="H37" s="66">
        <v>80000</v>
      </c>
      <c r="I37" s="67">
        <v>820</v>
      </c>
      <c r="J37" s="69">
        <v>5</v>
      </c>
      <c r="K37" s="76">
        <v>250</v>
      </c>
      <c r="L37" s="76">
        <v>13</v>
      </c>
      <c r="M37" s="76">
        <v>575</v>
      </c>
      <c r="N37" s="77"/>
      <c r="O37" s="76"/>
      <c r="P37" s="77"/>
      <c r="Q37" s="76"/>
      <c r="R37" s="66">
        <f t="shared" si="4"/>
        <v>0</v>
      </c>
      <c r="S37" s="67">
        <f t="shared" si="3"/>
        <v>0</v>
      </c>
      <c r="T37" s="77">
        <v>1</v>
      </c>
      <c r="U37" s="76">
        <v>500</v>
      </c>
      <c r="V37" s="69">
        <v>70</v>
      </c>
      <c r="W37" s="68">
        <v>50</v>
      </c>
      <c r="X37" s="68">
        <v>16</v>
      </c>
      <c r="Y37" s="77">
        <v>15000</v>
      </c>
      <c r="Z37" s="77">
        <v>38000</v>
      </c>
      <c r="AA37" s="76">
        <v>964.3</v>
      </c>
    </row>
    <row r="38" spans="1:27" ht="45">
      <c r="A38" s="24" t="s">
        <v>38</v>
      </c>
      <c r="B38" s="69">
        <v>460</v>
      </c>
      <c r="C38" s="68">
        <v>160</v>
      </c>
      <c r="D38" s="66"/>
      <c r="E38" s="67"/>
      <c r="F38" s="66">
        <f t="shared" si="1"/>
        <v>460</v>
      </c>
      <c r="G38" s="67">
        <f t="shared" si="2"/>
        <v>160</v>
      </c>
      <c r="H38" s="66"/>
      <c r="I38" s="67"/>
      <c r="J38" s="69">
        <v>8</v>
      </c>
      <c r="K38" s="68">
        <v>355</v>
      </c>
      <c r="L38" s="68"/>
      <c r="M38" s="68"/>
      <c r="N38" s="66">
        <v>0</v>
      </c>
      <c r="O38" s="67">
        <v>0</v>
      </c>
      <c r="P38" s="66"/>
      <c r="Q38" s="67"/>
      <c r="R38" s="66">
        <f t="shared" si="4"/>
        <v>0</v>
      </c>
      <c r="S38" s="67">
        <f t="shared" si="3"/>
        <v>0</v>
      </c>
      <c r="T38" s="66"/>
      <c r="U38" s="67"/>
      <c r="V38" s="69">
        <v>5</v>
      </c>
      <c r="W38" s="68">
        <v>25</v>
      </c>
      <c r="X38" s="68"/>
      <c r="Y38" s="69">
        <v>1500</v>
      </c>
      <c r="Z38" s="69"/>
      <c r="AA38" s="68">
        <v>50</v>
      </c>
    </row>
    <row r="39" spans="1:27" ht="30">
      <c r="A39" s="24" t="s">
        <v>39</v>
      </c>
      <c r="B39" s="66"/>
      <c r="C39" s="67"/>
      <c r="D39" s="66">
        <v>38500</v>
      </c>
      <c r="E39" s="67">
        <v>265</v>
      </c>
      <c r="F39" s="66">
        <f t="shared" si="1"/>
        <v>38500</v>
      </c>
      <c r="G39" s="67">
        <f t="shared" si="2"/>
        <v>265</v>
      </c>
      <c r="H39" s="66"/>
      <c r="I39" s="67"/>
      <c r="J39" s="66">
        <v>3</v>
      </c>
      <c r="K39" s="67">
        <v>121</v>
      </c>
      <c r="L39" s="67">
        <v>13</v>
      </c>
      <c r="M39" s="67">
        <v>271</v>
      </c>
      <c r="N39" s="66">
        <v>18</v>
      </c>
      <c r="O39" s="67">
        <v>53</v>
      </c>
      <c r="P39" s="66"/>
      <c r="Q39" s="67"/>
      <c r="R39" s="66">
        <f t="shared" si="4"/>
        <v>18</v>
      </c>
      <c r="S39" s="67">
        <f t="shared" si="3"/>
        <v>53</v>
      </c>
      <c r="T39" s="66">
        <v>1</v>
      </c>
      <c r="U39" s="67">
        <v>10</v>
      </c>
      <c r="V39" s="77">
        <v>20</v>
      </c>
      <c r="W39" s="76">
        <v>60</v>
      </c>
      <c r="X39" s="67"/>
      <c r="Y39" s="66">
        <v>55000</v>
      </c>
      <c r="Z39" s="66"/>
      <c r="AA39" s="67">
        <v>200</v>
      </c>
    </row>
    <row r="40" spans="1:27" ht="15">
      <c r="A40" s="24" t="s">
        <v>40</v>
      </c>
      <c r="B40" s="70"/>
      <c r="C40" s="88"/>
      <c r="D40" s="70"/>
      <c r="E40" s="88"/>
      <c r="F40" s="66">
        <f t="shared" si="1"/>
        <v>0</v>
      </c>
      <c r="G40" s="67">
        <f t="shared" si="2"/>
        <v>0</v>
      </c>
      <c r="H40" s="66"/>
      <c r="I40" s="67"/>
      <c r="J40" s="70">
        <v>1</v>
      </c>
      <c r="K40" s="88">
        <v>20</v>
      </c>
      <c r="L40" s="88">
        <v>5</v>
      </c>
      <c r="M40" s="88">
        <v>100</v>
      </c>
      <c r="N40" s="70"/>
      <c r="O40" s="88"/>
      <c r="P40" s="70"/>
      <c r="Q40" s="88"/>
      <c r="R40" s="66">
        <f t="shared" si="4"/>
        <v>0</v>
      </c>
      <c r="S40" s="67">
        <f t="shared" si="3"/>
        <v>0</v>
      </c>
      <c r="T40" s="70">
        <v>10</v>
      </c>
      <c r="U40" s="88">
        <v>50</v>
      </c>
      <c r="V40" s="79"/>
      <c r="W40" s="80"/>
      <c r="X40" s="88"/>
      <c r="Y40" s="77">
        <v>0</v>
      </c>
      <c r="Z40" s="77"/>
      <c r="AA40" s="88">
        <v>20</v>
      </c>
    </row>
    <row r="41" spans="1:27" ht="30">
      <c r="A41" s="24" t="s">
        <v>41</v>
      </c>
      <c r="B41" s="70"/>
      <c r="C41" s="88"/>
      <c r="D41" s="70">
        <v>500</v>
      </c>
      <c r="E41" s="88">
        <v>30</v>
      </c>
      <c r="F41" s="66">
        <f t="shared" si="1"/>
        <v>500</v>
      </c>
      <c r="G41" s="67">
        <f t="shared" si="2"/>
        <v>30</v>
      </c>
      <c r="H41" s="66"/>
      <c r="I41" s="67"/>
      <c r="J41" s="70">
        <v>6</v>
      </c>
      <c r="K41" s="88">
        <v>250</v>
      </c>
      <c r="L41" s="88"/>
      <c r="M41" s="88"/>
      <c r="N41" s="70">
        <v>45</v>
      </c>
      <c r="O41" s="88">
        <v>1800</v>
      </c>
      <c r="P41" s="70"/>
      <c r="Q41" s="88"/>
      <c r="R41" s="66">
        <f t="shared" si="4"/>
        <v>45</v>
      </c>
      <c r="S41" s="67">
        <f t="shared" si="3"/>
        <v>1800</v>
      </c>
      <c r="T41" s="70"/>
      <c r="U41" s="88"/>
      <c r="V41" s="70"/>
      <c r="W41" s="88"/>
      <c r="X41" s="88"/>
      <c r="Y41" s="70">
        <v>6000</v>
      </c>
      <c r="Z41" s="70"/>
      <c r="AA41" s="88">
        <v>587</v>
      </c>
    </row>
    <row r="42" spans="1:27" ht="30">
      <c r="A42" s="24" t="s">
        <v>42</v>
      </c>
      <c r="B42" s="70"/>
      <c r="C42" s="88"/>
      <c r="D42" s="70">
        <v>233</v>
      </c>
      <c r="E42" s="88">
        <v>221</v>
      </c>
      <c r="F42" s="66">
        <f t="shared" si="1"/>
        <v>233</v>
      </c>
      <c r="G42" s="67">
        <f t="shared" si="2"/>
        <v>221</v>
      </c>
      <c r="H42" s="66">
        <v>4000</v>
      </c>
      <c r="I42" s="67">
        <v>156</v>
      </c>
      <c r="J42" s="70"/>
      <c r="K42" s="88"/>
      <c r="L42" s="88">
        <v>3</v>
      </c>
      <c r="M42" s="88">
        <v>22</v>
      </c>
      <c r="N42" s="70"/>
      <c r="O42" s="88"/>
      <c r="P42" s="70"/>
      <c r="Q42" s="88"/>
      <c r="R42" s="66">
        <f t="shared" si="4"/>
        <v>0</v>
      </c>
      <c r="S42" s="67">
        <f t="shared" si="3"/>
        <v>0</v>
      </c>
      <c r="T42" s="70"/>
      <c r="U42" s="88"/>
      <c r="V42" s="70"/>
      <c r="W42" s="88"/>
      <c r="X42" s="88"/>
      <c r="Y42" s="70">
        <v>2000</v>
      </c>
      <c r="Z42" s="70">
        <v>2000</v>
      </c>
      <c r="AA42" s="88">
        <v>170</v>
      </c>
    </row>
    <row r="43" spans="1:27" ht="15">
      <c r="A43" s="30" t="s">
        <v>43</v>
      </c>
      <c r="B43" s="70">
        <v>0</v>
      </c>
      <c r="C43" s="88">
        <v>0</v>
      </c>
      <c r="D43" s="70">
        <v>1335</v>
      </c>
      <c r="E43" s="88">
        <v>45</v>
      </c>
      <c r="F43" s="66">
        <f t="shared" si="1"/>
        <v>1335</v>
      </c>
      <c r="G43" s="67">
        <f t="shared" si="2"/>
        <v>45</v>
      </c>
      <c r="H43" s="66">
        <v>14000</v>
      </c>
      <c r="I43" s="67">
        <v>191</v>
      </c>
      <c r="J43" s="70">
        <v>6</v>
      </c>
      <c r="K43" s="88">
        <v>197</v>
      </c>
      <c r="L43" s="88">
        <v>14</v>
      </c>
      <c r="M43" s="88">
        <v>271</v>
      </c>
      <c r="N43" s="70">
        <v>7</v>
      </c>
      <c r="O43" s="88">
        <v>9.5</v>
      </c>
      <c r="P43" s="70"/>
      <c r="Q43" s="88"/>
      <c r="R43" s="66">
        <f t="shared" si="4"/>
        <v>7</v>
      </c>
      <c r="S43" s="67">
        <f t="shared" si="3"/>
        <v>9.5</v>
      </c>
      <c r="T43" s="70">
        <v>17</v>
      </c>
      <c r="U43" s="88">
        <v>63</v>
      </c>
      <c r="V43" s="70">
        <v>0</v>
      </c>
      <c r="W43" s="88">
        <v>0</v>
      </c>
      <c r="X43" s="88"/>
      <c r="Y43" s="70">
        <v>8135</v>
      </c>
      <c r="Z43" s="70">
        <v>17000</v>
      </c>
      <c r="AA43" s="88">
        <v>448</v>
      </c>
    </row>
    <row r="44" spans="1:27" ht="30">
      <c r="A44" s="23" t="s">
        <v>44</v>
      </c>
      <c r="B44" s="82">
        <v>7420</v>
      </c>
      <c r="C44" s="83">
        <v>1333</v>
      </c>
      <c r="D44" s="82">
        <v>15209</v>
      </c>
      <c r="E44" s="83">
        <v>266</v>
      </c>
      <c r="F44" s="66">
        <f t="shared" si="1"/>
        <v>22629</v>
      </c>
      <c r="G44" s="67">
        <f t="shared" si="2"/>
        <v>1599</v>
      </c>
      <c r="H44" s="66">
        <v>12000</v>
      </c>
      <c r="I44" s="67">
        <v>378</v>
      </c>
      <c r="J44" s="70">
        <v>21</v>
      </c>
      <c r="K44" s="88">
        <v>543</v>
      </c>
      <c r="L44" s="88">
        <v>45</v>
      </c>
      <c r="M44" s="88">
        <v>230</v>
      </c>
      <c r="N44" s="70">
        <v>119</v>
      </c>
      <c r="O44" s="88">
        <v>261</v>
      </c>
      <c r="P44" s="70"/>
      <c r="Q44" s="88"/>
      <c r="R44" s="66">
        <f t="shared" si="4"/>
        <v>119</v>
      </c>
      <c r="S44" s="67">
        <f t="shared" si="3"/>
        <v>261</v>
      </c>
      <c r="T44" s="70">
        <v>21</v>
      </c>
      <c r="U44" s="88">
        <v>98</v>
      </c>
      <c r="V44" s="70">
        <v>24</v>
      </c>
      <c r="W44" s="88">
        <v>83</v>
      </c>
      <c r="X44" s="88">
        <v>43</v>
      </c>
      <c r="Y44" s="70">
        <v>8400</v>
      </c>
      <c r="Z44" s="70">
        <v>51000</v>
      </c>
      <c r="AA44" s="88">
        <v>1879</v>
      </c>
    </row>
    <row r="45" spans="1:27" ht="30">
      <c r="A45" s="23" t="s">
        <v>45</v>
      </c>
      <c r="B45" s="70">
        <v>1500</v>
      </c>
      <c r="C45" s="88">
        <v>1700</v>
      </c>
      <c r="D45" s="70">
        <v>12500</v>
      </c>
      <c r="E45" s="88">
        <v>250</v>
      </c>
      <c r="F45" s="66">
        <f t="shared" si="1"/>
        <v>14000</v>
      </c>
      <c r="G45" s="67">
        <f t="shared" si="2"/>
        <v>1950</v>
      </c>
      <c r="H45" s="66">
        <v>6000</v>
      </c>
      <c r="I45" s="67">
        <v>4000</v>
      </c>
      <c r="J45" s="70">
        <v>14</v>
      </c>
      <c r="K45" s="88">
        <v>560</v>
      </c>
      <c r="L45" s="88">
        <v>18</v>
      </c>
      <c r="M45" s="88">
        <v>655</v>
      </c>
      <c r="N45" s="70">
        <v>1</v>
      </c>
      <c r="O45" s="88">
        <v>80</v>
      </c>
      <c r="P45" s="70"/>
      <c r="Q45" s="88"/>
      <c r="R45" s="66">
        <f t="shared" si="4"/>
        <v>1</v>
      </c>
      <c r="S45" s="67">
        <f t="shared" si="3"/>
        <v>80</v>
      </c>
      <c r="T45" s="70">
        <v>1</v>
      </c>
      <c r="U45" s="88">
        <v>100</v>
      </c>
      <c r="V45" s="70">
        <v>6</v>
      </c>
      <c r="W45" s="88">
        <v>42</v>
      </c>
      <c r="X45" s="88">
        <v>17</v>
      </c>
      <c r="Y45" s="70">
        <v>7500</v>
      </c>
      <c r="Z45" s="70">
        <v>10000</v>
      </c>
      <c r="AA45" s="88">
        <v>120</v>
      </c>
    </row>
    <row r="46" spans="1:27" ht="15">
      <c r="A46" s="23" t="s">
        <v>71</v>
      </c>
      <c r="B46" s="79"/>
      <c r="C46" s="80"/>
      <c r="D46" s="79">
        <v>34000</v>
      </c>
      <c r="E46" s="80"/>
      <c r="F46" s="66">
        <f t="shared" si="1"/>
        <v>34000</v>
      </c>
      <c r="G46" s="67">
        <f t="shared" si="2"/>
        <v>0</v>
      </c>
      <c r="H46" s="66">
        <v>2100</v>
      </c>
      <c r="I46" s="67">
        <v>37</v>
      </c>
      <c r="J46" s="79">
        <v>15</v>
      </c>
      <c r="K46" s="80">
        <v>750</v>
      </c>
      <c r="L46" s="80">
        <v>10</v>
      </c>
      <c r="M46" s="80">
        <v>310</v>
      </c>
      <c r="N46" s="79">
        <v>5</v>
      </c>
      <c r="O46" s="80">
        <v>125</v>
      </c>
      <c r="P46" s="79">
        <v>0</v>
      </c>
      <c r="Q46" s="79">
        <v>0</v>
      </c>
      <c r="R46" s="66">
        <f t="shared" si="4"/>
        <v>5</v>
      </c>
      <c r="S46" s="67">
        <f t="shared" si="3"/>
        <v>125</v>
      </c>
      <c r="T46" s="79">
        <v>9</v>
      </c>
      <c r="U46" s="79">
        <v>148</v>
      </c>
      <c r="V46" s="79">
        <v>40</v>
      </c>
      <c r="W46" s="80">
        <v>200</v>
      </c>
      <c r="X46" s="80"/>
      <c r="Y46" s="79">
        <v>2000</v>
      </c>
      <c r="Z46" s="79">
        <v>3000</v>
      </c>
      <c r="AA46" s="80">
        <v>25</v>
      </c>
    </row>
    <row r="47" spans="1:27" ht="15">
      <c r="A47" s="23" t="s">
        <v>72</v>
      </c>
      <c r="B47" s="79">
        <v>250</v>
      </c>
      <c r="C47" s="80">
        <v>127</v>
      </c>
      <c r="D47" s="79">
        <v>0</v>
      </c>
      <c r="E47" s="80">
        <v>0</v>
      </c>
      <c r="F47" s="66">
        <f t="shared" si="1"/>
        <v>250</v>
      </c>
      <c r="G47" s="67">
        <f t="shared" si="2"/>
        <v>127</v>
      </c>
      <c r="H47" s="66">
        <v>112000</v>
      </c>
      <c r="I47" s="67">
        <v>63</v>
      </c>
      <c r="J47" s="79">
        <v>10</v>
      </c>
      <c r="K47" s="80">
        <v>484.5</v>
      </c>
      <c r="L47" s="80">
        <v>81</v>
      </c>
      <c r="M47" s="80">
        <v>332</v>
      </c>
      <c r="N47" s="79">
        <v>0</v>
      </c>
      <c r="O47" s="80">
        <v>0</v>
      </c>
      <c r="P47" s="79">
        <v>0</v>
      </c>
      <c r="Q47" s="79">
        <v>0</v>
      </c>
      <c r="R47" s="66">
        <f t="shared" si="4"/>
        <v>0</v>
      </c>
      <c r="S47" s="67">
        <f t="shared" si="3"/>
        <v>0</v>
      </c>
      <c r="T47" s="79">
        <v>50</v>
      </c>
      <c r="U47" s="79">
        <v>74</v>
      </c>
      <c r="V47" s="79">
        <v>16</v>
      </c>
      <c r="W47" s="80">
        <v>18</v>
      </c>
      <c r="X47" s="80"/>
      <c r="Y47" s="79">
        <v>0</v>
      </c>
      <c r="Z47" s="79">
        <v>19000</v>
      </c>
      <c r="AA47" s="80">
        <v>214</v>
      </c>
    </row>
    <row r="48" spans="1:27" ht="30">
      <c r="A48" s="23" t="s">
        <v>73</v>
      </c>
      <c r="B48" s="79"/>
      <c r="C48" s="80"/>
      <c r="D48" s="79">
        <v>1500</v>
      </c>
      <c r="E48" s="80">
        <v>120</v>
      </c>
      <c r="F48" s="66">
        <f t="shared" si="1"/>
        <v>1500</v>
      </c>
      <c r="G48" s="67">
        <f t="shared" si="2"/>
        <v>120</v>
      </c>
      <c r="H48" s="66">
        <v>10000</v>
      </c>
      <c r="I48" s="67"/>
      <c r="J48" s="79">
        <v>1</v>
      </c>
      <c r="K48" s="80">
        <v>30</v>
      </c>
      <c r="L48" s="80">
        <v>2</v>
      </c>
      <c r="M48" s="80">
        <v>27</v>
      </c>
      <c r="N48" s="79">
        <v>0</v>
      </c>
      <c r="O48" s="80">
        <v>0</v>
      </c>
      <c r="P48" s="79">
        <v>0</v>
      </c>
      <c r="Q48" s="79">
        <v>0</v>
      </c>
      <c r="R48" s="66">
        <f t="shared" si="4"/>
        <v>0</v>
      </c>
      <c r="S48" s="67">
        <f t="shared" si="3"/>
        <v>0</v>
      </c>
      <c r="T48" s="79">
        <v>0</v>
      </c>
      <c r="U48" s="79">
        <v>0</v>
      </c>
      <c r="V48" s="79">
        <v>2</v>
      </c>
      <c r="W48" s="80">
        <v>12</v>
      </c>
      <c r="X48" s="80"/>
      <c r="Y48" s="79">
        <v>2000</v>
      </c>
      <c r="Z48" s="79">
        <v>2000</v>
      </c>
      <c r="AA48" s="80">
        <v>27</v>
      </c>
    </row>
    <row r="49" spans="1:27" ht="15">
      <c r="A49" s="13" t="s">
        <v>69</v>
      </c>
      <c r="B49" s="79"/>
      <c r="C49" s="80"/>
      <c r="D49" s="79">
        <v>2500</v>
      </c>
      <c r="E49" s="80">
        <v>500</v>
      </c>
      <c r="F49" s="66">
        <f t="shared" si="1"/>
        <v>2500</v>
      </c>
      <c r="G49" s="67">
        <f t="shared" si="2"/>
        <v>500</v>
      </c>
      <c r="H49" s="66">
        <v>4800</v>
      </c>
      <c r="I49" s="67"/>
      <c r="J49" s="79">
        <v>0</v>
      </c>
      <c r="K49" s="80">
        <v>0</v>
      </c>
      <c r="L49" s="80">
        <v>20</v>
      </c>
      <c r="M49" s="80">
        <v>43</v>
      </c>
      <c r="N49" s="79">
        <v>0</v>
      </c>
      <c r="O49" s="80">
        <v>0</v>
      </c>
      <c r="P49" s="79">
        <v>0</v>
      </c>
      <c r="Q49" s="79">
        <v>0</v>
      </c>
      <c r="R49" s="66">
        <f t="shared" si="4"/>
        <v>0</v>
      </c>
      <c r="S49" s="67">
        <f t="shared" si="3"/>
        <v>0</v>
      </c>
      <c r="T49" s="79">
        <v>1</v>
      </c>
      <c r="U49" s="79">
        <v>13</v>
      </c>
      <c r="V49" s="79">
        <v>20</v>
      </c>
      <c r="W49" s="80">
        <v>10</v>
      </c>
      <c r="X49" s="80"/>
      <c r="Y49" s="79">
        <v>3000</v>
      </c>
      <c r="Z49" s="79">
        <v>2000</v>
      </c>
      <c r="AA49" s="80">
        <v>50</v>
      </c>
    </row>
    <row r="50" spans="1:27" ht="15">
      <c r="A50" s="13" t="s">
        <v>74</v>
      </c>
      <c r="B50" s="79"/>
      <c r="C50" s="80"/>
      <c r="D50" s="79">
        <v>7400</v>
      </c>
      <c r="E50" s="80">
        <v>186</v>
      </c>
      <c r="F50" s="66">
        <f t="shared" si="1"/>
        <v>7400</v>
      </c>
      <c r="G50" s="67">
        <f t="shared" si="2"/>
        <v>186</v>
      </c>
      <c r="H50" s="66">
        <v>500</v>
      </c>
      <c r="I50" s="67">
        <v>18</v>
      </c>
      <c r="J50" s="79">
        <v>5</v>
      </c>
      <c r="K50" s="80">
        <v>310</v>
      </c>
      <c r="L50" s="80">
        <v>18</v>
      </c>
      <c r="M50" s="80">
        <v>700</v>
      </c>
      <c r="N50" s="79">
        <v>0</v>
      </c>
      <c r="O50" s="80">
        <v>0</v>
      </c>
      <c r="P50" s="79">
        <v>0</v>
      </c>
      <c r="Q50" s="79">
        <v>0</v>
      </c>
      <c r="R50" s="66">
        <f t="shared" si="4"/>
        <v>0</v>
      </c>
      <c r="S50" s="67">
        <f t="shared" si="3"/>
        <v>0</v>
      </c>
      <c r="T50" s="79">
        <v>0</v>
      </c>
      <c r="U50" s="79">
        <v>0</v>
      </c>
      <c r="V50" s="79">
        <v>10</v>
      </c>
      <c r="W50" s="80">
        <v>64</v>
      </c>
      <c r="X50" s="80"/>
      <c r="Y50" s="79">
        <v>4500</v>
      </c>
      <c r="Z50" s="79">
        <v>330</v>
      </c>
      <c r="AA50" s="80">
        <v>25</v>
      </c>
    </row>
    <row r="51" spans="1:27" ht="15">
      <c r="A51" s="13" t="s">
        <v>70</v>
      </c>
      <c r="B51" s="79"/>
      <c r="C51" s="80"/>
      <c r="D51" s="79">
        <v>10400</v>
      </c>
      <c r="E51" s="80">
        <v>1200</v>
      </c>
      <c r="F51" s="66">
        <f t="shared" si="1"/>
        <v>10400</v>
      </c>
      <c r="G51" s="67">
        <f t="shared" si="2"/>
        <v>1200</v>
      </c>
      <c r="H51" s="66">
        <v>21000</v>
      </c>
      <c r="I51" s="67">
        <v>1311</v>
      </c>
      <c r="J51" s="79">
        <v>10</v>
      </c>
      <c r="K51" s="80">
        <v>580</v>
      </c>
      <c r="L51" s="80">
        <v>18</v>
      </c>
      <c r="M51" s="80">
        <v>457</v>
      </c>
      <c r="N51" s="79">
        <v>1</v>
      </c>
      <c r="O51" s="80">
        <v>30</v>
      </c>
      <c r="P51" s="79">
        <v>0</v>
      </c>
      <c r="Q51" s="79">
        <v>0</v>
      </c>
      <c r="R51" s="66">
        <f t="shared" si="4"/>
        <v>1</v>
      </c>
      <c r="S51" s="67">
        <f t="shared" si="3"/>
        <v>30</v>
      </c>
      <c r="T51" s="79">
        <v>1</v>
      </c>
      <c r="U51" s="79">
        <v>35</v>
      </c>
      <c r="V51" s="79">
        <v>8</v>
      </c>
      <c r="W51" s="80">
        <v>70</v>
      </c>
      <c r="X51" s="80"/>
      <c r="Y51" s="79">
        <v>0</v>
      </c>
      <c r="Z51" s="79">
        <v>13000</v>
      </c>
      <c r="AA51" s="80">
        <v>130</v>
      </c>
    </row>
    <row r="52" spans="1:27" ht="15">
      <c r="A52" s="12" t="s">
        <v>67</v>
      </c>
      <c r="B52" s="79"/>
      <c r="C52" s="80"/>
      <c r="D52" s="79"/>
      <c r="E52" s="80"/>
      <c r="F52" s="66">
        <f t="shared" si="1"/>
        <v>0</v>
      </c>
      <c r="G52" s="67">
        <f t="shared" si="2"/>
        <v>0</v>
      </c>
      <c r="H52" s="66"/>
      <c r="I52" s="67"/>
      <c r="J52" s="79"/>
      <c r="K52" s="80"/>
      <c r="L52" s="80"/>
      <c r="M52" s="80"/>
      <c r="N52" s="79"/>
      <c r="O52" s="80"/>
      <c r="P52" s="79"/>
      <c r="Q52" s="79"/>
      <c r="R52" s="66">
        <f t="shared" si="4"/>
        <v>0</v>
      </c>
      <c r="S52" s="67">
        <f t="shared" si="3"/>
        <v>0</v>
      </c>
      <c r="T52" s="79">
        <v>0</v>
      </c>
      <c r="U52" s="79">
        <v>0</v>
      </c>
      <c r="V52" s="79"/>
      <c r="W52" s="80"/>
      <c r="X52" s="80"/>
      <c r="Y52" s="79"/>
      <c r="Z52" s="79">
        <v>4000</v>
      </c>
      <c r="AA52" s="80"/>
    </row>
    <row r="53" spans="1:27" ht="15">
      <c r="A53" s="13" t="s">
        <v>68</v>
      </c>
      <c r="B53" s="79"/>
      <c r="C53" s="80"/>
      <c r="D53" s="79">
        <v>500</v>
      </c>
      <c r="E53" s="80">
        <v>45</v>
      </c>
      <c r="F53" s="66">
        <f t="shared" si="1"/>
        <v>500</v>
      </c>
      <c r="G53" s="67">
        <f t="shared" si="2"/>
        <v>45</v>
      </c>
      <c r="H53" s="66"/>
      <c r="I53" s="67"/>
      <c r="J53" s="79">
        <v>33</v>
      </c>
      <c r="K53" s="80">
        <v>1072.6</v>
      </c>
      <c r="L53" s="80"/>
      <c r="M53" s="80"/>
      <c r="N53" s="79">
        <v>4</v>
      </c>
      <c r="O53" s="80">
        <v>10043</v>
      </c>
      <c r="P53" s="79"/>
      <c r="Q53" s="79"/>
      <c r="R53" s="66">
        <f t="shared" si="4"/>
        <v>4</v>
      </c>
      <c r="S53" s="67">
        <f t="shared" si="3"/>
        <v>10043</v>
      </c>
      <c r="T53" s="79">
        <v>0</v>
      </c>
      <c r="U53" s="79">
        <v>0</v>
      </c>
      <c r="V53" s="79">
        <v>0</v>
      </c>
      <c r="W53" s="80">
        <v>0</v>
      </c>
      <c r="X53" s="80"/>
      <c r="Y53" s="79">
        <v>0</v>
      </c>
      <c r="Z53" s="79"/>
      <c r="AA53" s="80">
        <v>0</v>
      </c>
    </row>
    <row r="54" spans="1:27" ht="30">
      <c r="A54" s="10" t="s">
        <v>75</v>
      </c>
      <c r="B54" s="79"/>
      <c r="C54" s="80"/>
      <c r="D54" s="79">
        <v>5000</v>
      </c>
      <c r="E54" s="80">
        <v>1500</v>
      </c>
      <c r="F54" s="66">
        <f t="shared" si="1"/>
        <v>5000</v>
      </c>
      <c r="G54" s="67">
        <f t="shared" si="2"/>
        <v>1500</v>
      </c>
      <c r="H54" s="66">
        <v>53000</v>
      </c>
      <c r="I54" s="67">
        <v>218</v>
      </c>
      <c r="J54" s="79">
        <v>8</v>
      </c>
      <c r="K54" s="80">
        <v>350</v>
      </c>
      <c r="L54" s="80">
        <v>16</v>
      </c>
      <c r="M54" s="80">
        <v>680</v>
      </c>
      <c r="N54" s="79">
        <v>0</v>
      </c>
      <c r="O54" s="80">
        <v>0</v>
      </c>
      <c r="P54" s="79">
        <v>0</v>
      </c>
      <c r="Q54" s="79">
        <v>0</v>
      </c>
      <c r="R54" s="66">
        <f t="shared" si="4"/>
        <v>0</v>
      </c>
      <c r="S54" s="67">
        <f t="shared" si="3"/>
        <v>0</v>
      </c>
      <c r="T54" s="79">
        <v>8</v>
      </c>
      <c r="U54" s="102">
        <v>1289</v>
      </c>
      <c r="V54" s="79">
        <v>0</v>
      </c>
      <c r="W54" s="80">
        <v>0</v>
      </c>
      <c r="X54" s="80"/>
      <c r="Y54" s="79">
        <v>5000</v>
      </c>
      <c r="Z54" s="79">
        <v>317000</v>
      </c>
      <c r="AA54" s="80">
        <v>800</v>
      </c>
    </row>
    <row r="55" spans="1:27" ht="30">
      <c r="A55" s="10" t="s">
        <v>76</v>
      </c>
      <c r="B55" s="79"/>
      <c r="C55" s="80"/>
      <c r="D55" s="79">
        <v>17810</v>
      </c>
      <c r="E55" s="80">
        <v>12586</v>
      </c>
      <c r="F55" s="66">
        <f t="shared" si="1"/>
        <v>17810</v>
      </c>
      <c r="G55" s="67">
        <f t="shared" si="2"/>
        <v>12586</v>
      </c>
      <c r="H55" s="66"/>
      <c r="I55" s="67"/>
      <c r="J55" s="79">
        <v>8</v>
      </c>
      <c r="K55" s="80">
        <v>400</v>
      </c>
      <c r="L55" s="80">
        <v>6</v>
      </c>
      <c r="M55" s="80">
        <v>34</v>
      </c>
      <c r="N55" s="79">
        <v>3</v>
      </c>
      <c r="O55" s="80">
        <v>115</v>
      </c>
      <c r="P55" s="79">
        <v>0</v>
      </c>
      <c r="Q55" s="79">
        <v>0</v>
      </c>
      <c r="R55" s="66">
        <f t="shared" si="4"/>
        <v>3</v>
      </c>
      <c r="S55" s="67">
        <f t="shared" si="3"/>
        <v>115</v>
      </c>
      <c r="T55" s="79">
        <v>0</v>
      </c>
      <c r="U55" s="79">
        <v>0</v>
      </c>
      <c r="V55" s="79">
        <v>47</v>
      </c>
      <c r="W55" s="80">
        <v>23.5</v>
      </c>
      <c r="X55" s="80"/>
      <c r="Y55" s="79">
        <v>29605</v>
      </c>
      <c r="Z55" s="79">
        <v>0</v>
      </c>
      <c r="AA55" s="80">
        <v>233</v>
      </c>
    </row>
    <row r="56" spans="1:27" ht="45">
      <c r="A56" s="10" t="s">
        <v>77</v>
      </c>
      <c r="B56" s="79">
        <v>500</v>
      </c>
      <c r="C56" s="80">
        <v>124</v>
      </c>
      <c r="D56" s="79">
        <v>0</v>
      </c>
      <c r="E56" s="80">
        <v>0</v>
      </c>
      <c r="F56" s="66">
        <f t="shared" si="1"/>
        <v>500</v>
      </c>
      <c r="G56" s="67">
        <f t="shared" si="2"/>
        <v>124</v>
      </c>
      <c r="H56" s="66">
        <v>12400</v>
      </c>
      <c r="I56" s="67"/>
      <c r="J56" s="79">
        <v>7</v>
      </c>
      <c r="K56" s="80">
        <v>120</v>
      </c>
      <c r="L56" s="80">
        <v>18</v>
      </c>
      <c r="M56" s="80"/>
      <c r="N56" s="79">
        <v>0</v>
      </c>
      <c r="O56" s="80">
        <v>0</v>
      </c>
      <c r="P56" s="79">
        <v>0</v>
      </c>
      <c r="Q56" s="79">
        <v>0</v>
      </c>
      <c r="R56" s="66">
        <f t="shared" si="4"/>
        <v>0</v>
      </c>
      <c r="S56" s="67">
        <f t="shared" si="3"/>
        <v>0</v>
      </c>
      <c r="T56" s="79">
        <v>0</v>
      </c>
      <c r="U56" s="79">
        <v>0</v>
      </c>
      <c r="V56" s="79">
        <v>16</v>
      </c>
      <c r="W56" s="80">
        <v>30</v>
      </c>
      <c r="X56" s="80"/>
      <c r="Y56" s="79">
        <v>0</v>
      </c>
      <c r="Z56" s="79">
        <v>1000</v>
      </c>
      <c r="AA56" s="80">
        <v>309.6</v>
      </c>
    </row>
    <row r="57" spans="1:27" ht="15">
      <c r="A57" s="10" t="s">
        <v>84</v>
      </c>
      <c r="B57" s="79"/>
      <c r="C57" s="80"/>
      <c r="D57" s="79">
        <v>9890</v>
      </c>
      <c r="E57" s="80">
        <v>487</v>
      </c>
      <c r="F57" s="66">
        <f t="shared" si="1"/>
        <v>9890</v>
      </c>
      <c r="G57" s="67">
        <f t="shared" si="2"/>
        <v>487</v>
      </c>
      <c r="H57" s="66">
        <v>100</v>
      </c>
      <c r="I57" s="67">
        <v>250</v>
      </c>
      <c r="J57" s="79">
        <v>10</v>
      </c>
      <c r="K57" s="80">
        <v>510</v>
      </c>
      <c r="L57" s="80">
        <v>3</v>
      </c>
      <c r="M57" s="80">
        <v>150</v>
      </c>
      <c r="N57" s="79">
        <v>0</v>
      </c>
      <c r="O57" s="80">
        <v>0</v>
      </c>
      <c r="P57" s="79">
        <v>0</v>
      </c>
      <c r="Q57" s="79">
        <v>0</v>
      </c>
      <c r="R57" s="66">
        <f t="shared" si="4"/>
        <v>0</v>
      </c>
      <c r="S57" s="67">
        <f t="shared" si="3"/>
        <v>0</v>
      </c>
      <c r="T57" s="79">
        <v>0</v>
      </c>
      <c r="U57" s="79">
        <v>0</v>
      </c>
      <c r="V57" s="79">
        <v>1</v>
      </c>
      <c r="W57" s="80">
        <v>20</v>
      </c>
      <c r="X57" s="80"/>
      <c r="Y57" s="79">
        <v>5400</v>
      </c>
      <c r="Z57" s="79">
        <v>1000</v>
      </c>
      <c r="AA57" s="80">
        <v>679</v>
      </c>
    </row>
    <row r="58" spans="1:27" ht="15">
      <c r="A58" s="13" t="s">
        <v>46</v>
      </c>
      <c r="B58" s="70">
        <v>3500</v>
      </c>
      <c r="C58" s="88">
        <v>1180</v>
      </c>
      <c r="D58" s="69"/>
      <c r="E58" s="68"/>
      <c r="F58" s="66">
        <f t="shared" si="1"/>
        <v>3500</v>
      </c>
      <c r="G58" s="67">
        <f t="shared" si="2"/>
        <v>1180</v>
      </c>
      <c r="H58" s="66">
        <v>98000</v>
      </c>
      <c r="I58" s="67">
        <v>377</v>
      </c>
      <c r="J58" s="70">
        <v>22</v>
      </c>
      <c r="K58" s="88">
        <v>860</v>
      </c>
      <c r="L58" s="88">
        <v>6</v>
      </c>
      <c r="M58" s="88">
        <v>142</v>
      </c>
      <c r="N58" s="69"/>
      <c r="O58" s="68"/>
      <c r="P58" s="69"/>
      <c r="Q58" s="68"/>
      <c r="R58" s="66">
        <f t="shared" si="4"/>
        <v>0</v>
      </c>
      <c r="S58" s="67">
        <f t="shared" si="3"/>
        <v>0</v>
      </c>
      <c r="T58" s="69"/>
      <c r="U58" s="68"/>
      <c r="V58" s="70">
        <v>8</v>
      </c>
      <c r="W58" s="88">
        <v>240</v>
      </c>
      <c r="X58" s="88">
        <v>80</v>
      </c>
      <c r="Y58" s="70">
        <v>5000</v>
      </c>
      <c r="Z58" s="70">
        <v>34000</v>
      </c>
      <c r="AA58" s="88">
        <v>580</v>
      </c>
    </row>
    <row r="59" spans="1:27" ht="15">
      <c r="A59" s="12" t="s">
        <v>50</v>
      </c>
      <c r="B59" s="66"/>
      <c r="C59" s="67"/>
      <c r="D59" s="66">
        <v>5000</v>
      </c>
      <c r="E59" s="67">
        <v>450</v>
      </c>
      <c r="F59" s="66">
        <f t="shared" si="1"/>
        <v>5000</v>
      </c>
      <c r="G59" s="67">
        <f t="shared" si="2"/>
        <v>450</v>
      </c>
      <c r="H59" s="66">
        <v>11000</v>
      </c>
      <c r="I59" s="67">
        <v>1240</v>
      </c>
      <c r="J59" s="66">
        <v>5</v>
      </c>
      <c r="K59" s="67">
        <v>200</v>
      </c>
      <c r="L59" s="67">
        <v>3</v>
      </c>
      <c r="M59" s="67">
        <v>60</v>
      </c>
      <c r="N59" s="66"/>
      <c r="O59" s="67"/>
      <c r="P59" s="66"/>
      <c r="Q59" s="67"/>
      <c r="R59" s="66">
        <f t="shared" si="4"/>
        <v>0</v>
      </c>
      <c r="S59" s="67">
        <f t="shared" si="3"/>
        <v>0</v>
      </c>
      <c r="T59" s="66"/>
      <c r="U59" s="67"/>
      <c r="V59" s="66">
        <v>30</v>
      </c>
      <c r="W59" s="67">
        <v>250</v>
      </c>
      <c r="X59" s="67">
        <v>1548</v>
      </c>
      <c r="Y59" s="71"/>
      <c r="Z59" s="71">
        <v>10000</v>
      </c>
      <c r="AA59" s="67">
        <v>25</v>
      </c>
    </row>
    <row r="60" spans="1:27" ht="15">
      <c r="A60" s="13" t="s">
        <v>78</v>
      </c>
      <c r="B60" s="89"/>
      <c r="C60" s="90"/>
      <c r="D60" s="89">
        <v>6500</v>
      </c>
      <c r="E60" s="90">
        <v>37</v>
      </c>
      <c r="F60" s="66">
        <f t="shared" si="1"/>
        <v>6500</v>
      </c>
      <c r="G60" s="67">
        <f t="shared" si="2"/>
        <v>37</v>
      </c>
      <c r="H60" s="66">
        <v>41000</v>
      </c>
      <c r="I60" s="67">
        <v>384</v>
      </c>
      <c r="J60" s="66">
        <f>3+1+1+1+1+2+8</f>
        <v>17</v>
      </c>
      <c r="K60" s="67">
        <f>170+7+30+20+15+35+410</f>
        <v>687</v>
      </c>
      <c r="L60" s="67">
        <v>35</v>
      </c>
      <c r="M60" s="67">
        <v>733</v>
      </c>
      <c r="N60" s="71"/>
      <c r="O60" s="72"/>
      <c r="P60" s="71"/>
      <c r="Q60" s="72"/>
      <c r="R60" s="66">
        <f t="shared" si="4"/>
        <v>0</v>
      </c>
      <c r="S60" s="67">
        <f t="shared" si="3"/>
        <v>0</v>
      </c>
      <c r="T60" s="71"/>
      <c r="U60" s="72"/>
      <c r="V60" s="71"/>
      <c r="W60" s="72"/>
      <c r="X60" s="72">
        <v>132</v>
      </c>
      <c r="Y60" s="71"/>
      <c r="Z60" s="71">
        <v>10000</v>
      </c>
      <c r="AA60" s="68">
        <f>100+55+76+1248+56+230</f>
        <v>1765</v>
      </c>
    </row>
    <row r="61" spans="1:27" ht="15">
      <c r="A61" s="13" t="s">
        <v>79</v>
      </c>
      <c r="B61" s="71"/>
      <c r="C61" s="72"/>
      <c r="D61" s="71">
        <v>8507</v>
      </c>
      <c r="E61" s="72">
        <v>223</v>
      </c>
      <c r="F61" s="66">
        <f t="shared" si="1"/>
        <v>8507</v>
      </c>
      <c r="G61" s="67">
        <f t="shared" si="2"/>
        <v>223</v>
      </c>
      <c r="H61" s="66">
        <v>7000</v>
      </c>
      <c r="I61" s="67">
        <v>45</v>
      </c>
      <c r="J61" s="71">
        <v>6</v>
      </c>
      <c r="K61" s="72">
        <v>215</v>
      </c>
      <c r="L61" s="72">
        <v>6</v>
      </c>
      <c r="M61" s="72">
        <v>330</v>
      </c>
      <c r="N61" s="71"/>
      <c r="O61" s="72"/>
      <c r="P61" s="71"/>
      <c r="Q61" s="72"/>
      <c r="R61" s="66">
        <f t="shared" si="4"/>
        <v>0</v>
      </c>
      <c r="S61" s="67">
        <f t="shared" si="3"/>
        <v>0</v>
      </c>
      <c r="T61" s="71"/>
      <c r="U61" s="72"/>
      <c r="V61" s="71">
        <v>26</v>
      </c>
      <c r="W61" s="72">
        <v>152</v>
      </c>
      <c r="X61" s="72"/>
      <c r="Y61" s="89">
        <v>9374</v>
      </c>
      <c r="Z61" s="89">
        <v>10000</v>
      </c>
      <c r="AA61" s="72">
        <v>456</v>
      </c>
    </row>
    <row r="62" spans="1:27" ht="15">
      <c r="A62" s="27" t="s">
        <v>80</v>
      </c>
      <c r="B62" s="71"/>
      <c r="C62" s="72"/>
      <c r="D62" s="71">
        <v>6200</v>
      </c>
      <c r="E62" s="72">
        <v>845</v>
      </c>
      <c r="F62" s="66">
        <f t="shared" si="1"/>
        <v>6200</v>
      </c>
      <c r="G62" s="67">
        <f t="shared" si="2"/>
        <v>845</v>
      </c>
      <c r="H62" s="66">
        <v>20000</v>
      </c>
      <c r="I62" s="67">
        <v>975</v>
      </c>
      <c r="J62" s="71">
        <v>20</v>
      </c>
      <c r="K62" s="72">
        <v>760</v>
      </c>
      <c r="L62" s="72">
        <v>13</v>
      </c>
      <c r="M62" s="72">
        <v>620</v>
      </c>
      <c r="N62" s="71"/>
      <c r="O62" s="72"/>
      <c r="P62" s="71"/>
      <c r="Q62" s="72"/>
      <c r="R62" s="66">
        <f t="shared" si="4"/>
        <v>0</v>
      </c>
      <c r="S62" s="67">
        <f t="shared" si="3"/>
        <v>0</v>
      </c>
      <c r="T62" s="71"/>
      <c r="U62" s="72"/>
      <c r="V62" s="71">
        <v>93</v>
      </c>
      <c r="W62" s="72">
        <v>204</v>
      </c>
      <c r="X62" s="72">
        <v>56</v>
      </c>
      <c r="Y62" s="71">
        <v>9500</v>
      </c>
      <c r="Z62" s="71">
        <v>8000</v>
      </c>
      <c r="AA62" s="72">
        <v>400</v>
      </c>
    </row>
    <row r="63" spans="1:27" ht="15">
      <c r="A63" s="13" t="s">
        <v>85</v>
      </c>
      <c r="B63" s="71"/>
      <c r="C63" s="72"/>
      <c r="D63" s="92">
        <v>16900</v>
      </c>
      <c r="E63" s="93">
        <v>320</v>
      </c>
      <c r="F63" s="66">
        <f t="shared" si="1"/>
        <v>16900</v>
      </c>
      <c r="G63" s="67">
        <f t="shared" si="2"/>
        <v>320</v>
      </c>
      <c r="H63" s="66">
        <v>75000</v>
      </c>
      <c r="I63" s="67">
        <v>485</v>
      </c>
      <c r="J63" s="92">
        <v>5</v>
      </c>
      <c r="K63" s="93">
        <v>200</v>
      </c>
      <c r="L63" s="93">
        <v>32</v>
      </c>
      <c r="M63" s="93">
        <v>787</v>
      </c>
      <c r="N63" s="71"/>
      <c r="O63" s="72"/>
      <c r="P63" s="71"/>
      <c r="Q63" s="72"/>
      <c r="R63" s="66">
        <f t="shared" si="4"/>
        <v>0</v>
      </c>
      <c r="S63" s="67">
        <f t="shared" si="3"/>
        <v>0</v>
      </c>
      <c r="T63" s="71">
        <v>6</v>
      </c>
      <c r="U63" s="72">
        <v>90</v>
      </c>
      <c r="V63" s="71"/>
      <c r="W63" s="72"/>
      <c r="X63" s="72">
        <v>5</v>
      </c>
      <c r="Y63" s="92"/>
      <c r="Z63" s="92">
        <v>33000</v>
      </c>
      <c r="AA63" s="93">
        <v>517.5</v>
      </c>
    </row>
    <row r="64" spans="1:27" ht="15">
      <c r="A64" s="13" t="s">
        <v>47</v>
      </c>
      <c r="B64" s="66">
        <v>400</v>
      </c>
      <c r="C64" s="67">
        <v>165</v>
      </c>
      <c r="D64" s="89"/>
      <c r="E64" s="90"/>
      <c r="F64" s="66">
        <f t="shared" si="1"/>
        <v>400</v>
      </c>
      <c r="G64" s="67">
        <f t="shared" si="2"/>
        <v>165</v>
      </c>
      <c r="H64" s="66">
        <v>23000</v>
      </c>
      <c r="I64" s="67">
        <v>46</v>
      </c>
      <c r="J64" s="66">
        <v>7</v>
      </c>
      <c r="K64" s="67">
        <v>185</v>
      </c>
      <c r="L64" s="67">
        <v>21</v>
      </c>
      <c r="M64" s="67">
        <v>165</v>
      </c>
      <c r="N64" s="69">
        <v>2</v>
      </c>
      <c r="O64" s="68">
        <v>40</v>
      </c>
      <c r="P64" s="69"/>
      <c r="Q64" s="68"/>
      <c r="R64" s="66">
        <f t="shared" si="4"/>
        <v>2</v>
      </c>
      <c r="S64" s="67">
        <f t="shared" si="3"/>
        <v>40</v>
      </c>
      <c r="T64" s="69"/>
      <c r="U64" s="68"/>
      <c r="V64" s="69"/>
      <c r="W64" s="68"/>
      <c r="X64" s="68"/>
      <c r="Y64" s="69">
        <v>17000</v>
      </c>
      <c r="Z64" s="69">
        <v>25000</v>
      </c>
      <c r="AA64" s="68">
        <v>648</v>
      </c>
    </row>
    <row r="65" spans="1:27" ht="15">
      <c r="A65" s="12" t="s">
        <v>48</v>
      </c>
      <c r="B65" s="91"/>
      <c r="C65" s="94"/>
      <c r="D65" s="69">
        <v>1200</v>
      </c>
      <c r="E65" s="68">
        <v>120</v>
      </c>
      <c r="F65" s="66">
        <f t="shared" si="1"/>
        <v>1200</v>
      </c>
      <c r="G65" s="67">
        <f t="shared" si="2"/>
        <v>120</v>
      </c>
      <c r="H65" s="66">
        <v>188000</v>
      </c>
      <c r="I65" s="67">
        <v>48</v>
      </c>
      <c r="J65" s="69">
        <v>5</v>
      </c>
      <c r="K65" s="68">
        <v>175</v>
      </c>
      <c r="L65" s="68">
        <v>32</v>
      </c>
      <c r="M65" s="68">
        <v>605</v>
      </c>
      <c r="N65" s="91"/>
      <c r="O65" s="94"/>
      <c r="P65" s="91"/>
      <c r="Q65" s="94"/>
      <c r="R65" s="66">
        <f t="shared" si="4"/>
        <v>0</v>
      </c>
      <c r="S65" s="67">
        <f t="shared" si="3"/>
        <v>0</v>
      </c>
      <c r="T65" s="91">
        <v>1</v>
      </c>
      <c r="U65" s="94"/>
      <c r="V65" s="69">
        <v>10</v>
      </c>
      <c r="W65" s="96">
        <v>30</v>
      </c>
      <c r="X65" s="68">
        <v>26</v>
      </c>
      <c r="Y65" s="91">
        <v>2000</v>
      </c>
      <c r="Z65" s="91">
        <v>11000</v>
      </c>
      <c r="AA65" s="68">
        <v>504</v>
      </c>
    </row>
    <row r="66" spans="1:27" ht="15">
      <c r="A66" s="13" t="s">
        <v>49</v>
      </c>
      <c r="B66" s="92"/>
      <c r="C66" s="93"/>
      <c r="D66" s="92"/>
      <c r="E66" s="93"/>
      <c r="F66" s="66">
        <f t="shared" si="1"/>
        <v>0</v>
      </c>
      <c r="G66" s="67">
        <f t="shared" si="2"/>
        <v>0</v>
      </c>
      <c r="H66" s="66">
        <v>2000</v>
      </c>
      <c r="I66" s="67">
        <v>179</v>
      </c>
      <c r="J66" s="70">
        <v>12</v>
      </c>
      <c r="K66" s="88">
        <v>310</v>
      </c>
      <c r="L66" s="88">
        <v>5</v>
      </c>
      <c r="M66" s="88">
        <v>125</v>
      </c>
      <c r="N66" s="92"/>
      <c r="O66" s="93"/>
      <c r="P66" s="92"/>
      <c r="Q66" s="93"/>
      <c r="R66" s="66">
        <f t="shared" si="4"/>
        <v>0</v>
      </c>
      <c r="S66" s="67">
        <f t="shared" si="3"/>
        <v>0</v>
      </c>
      <c r="T66" s="92"/>
      <c r="U66" s="93"/>
      <c r="V66" s="70">
        <v>18</v>
      </c>
      <c r="W66" s="80">
        <v>108</v>
      </c>
      <c r="X66" s="88">
        <v>4</v>
      </c>
      <c r="Y66" s="92"/>
      <c r="Z66" s="92">
        <v>2000</v>
      </c>
      <c r="AA66" s="88">
        <v>70</v>
      </c>
    </row>
    <row r="67" spans="1:27" ht="15">
      <c r="A67" s="13" t="s">
        <v>82</v>
      </c>
      <c r="B67" s="92"/>
      <c r="C67" s="93"/>
      <c r="D67" s="92">
        <f>1200+2600+1800+3000</f>
        <v>8600</v>
      </c>
      <c r="E67" s="106">
        <f>787+120+320</f>
        <v>1227</v>
      </c>
      <c r="F67" s="66">
        <f t="shared" si="1"/>
        <v>8600</v>
      </c>
      <c r="G67" s="67">
        <f t="shared" si="2"/>
        <v>1227</v>
      </c>
      <c r="H67" s="66">
        <v>13000</v>
      </c>
      <c r="I67" s="67">
        <v>220</v>
      </c>
      <c r="J67" s="92">
        <v>71</v>
      </c>
      <c r="K67" s="93">
        <v>1800</v>
      </c>
      <c r="L67" s="93"/>
      <c r="M67" s="93"/>
      <c r="N67" s="92"/>
      <c r="O67" s="93"/>
      <c r="P67" s="92"/>
      <c r="Q67" s="93"/>
      <c r="R67" s="66">
        <f t="shared" si="4"/>
        <v>0</v>
      </c>
      <c r="S67" s="67">
        <f t="shared" si="3"/>
        <v>0</v>
      </c>
      <c r="T67" s="92"/>
      <c r="U67" s="93"/>
      <c r="V67" s="92"/>
      <c r="W67" s="105"/>
      <c r="X67" s="93"/>
      <c r="Y67" s="92">
        <v>3000</v>
      </c>
      <c r="Z67" s="92">
        <v>4000</v>
      </c>
      <c r="AA67" s="95">
        <v>6087</v>
      </c>
    </row>
    <row r="68" spans="1:27" ht="15">
      <c r="A68" s="12" t="s">
        <v>81</v>
      </c>
      <c r="B68" s="89"/>
      <c r="C68" s="90"/>
      <c r="D68" s="69">
        <v>7950</v>
      </c>
      <c r="E68" s="68">
        <v>4300</v>
      </c>
      <c r="F68" s="66">
        <f t="shared" si="1"/>
        <v>7950</v>
      </c>
      <c r="G68" s="67">
        <f t="shared" si="2"/>
        <v>4300</v>
      </c>
      <c r="H68" s="66">
        <v>65000</v>
      </c>
      <c r="I68" s="67"/>
      <c r="J68" s="69">
        <v>18</v>
      </c>
      <c r="K68" s="68">
        <v>1.2</v>
      </c>
      <c r="L68" s="68">
        <v>25</v>
      </c>
      <c r="M68" s="68">
        <v>300</v>
      </c>
      <c r="N68" s="71"/>
      <c r="O68" s="72"/>
      <c r="P68" s="71"/>
      <c r="Q68" s="72"/>
      <c r="R68" s="66">
        <f t="shared" si="4"/>
        <v>0</v>
      </c>
      <c r="S68" s="67">
        <f t="shared" si="3"/>
        <v>0</v>
      </c>
      <c r="T68" s="71"/>
      <c r="U68" s="72"/>
      <c r="V68" s="71"/>
      <c r="W68" s="75"/>
      <c r="X68" s="72"/>
      <c r="Y68" s="71"/>
      <c r="Z68" s="71"/>
      <c r="AA68" s="68">
        <v>7.2</v>
      </c>
    </row>
    <row r="69" spans="1:27" ht="15">
      <c r="A69" s="12" t="s">
        <v>83</v>
      </c>
      <c r="B69" s="71"/>
      <c r="C69" s="72"/>
      <c r="D69" s="69">
        <v>10070</v>
      </c>
      <c r="E69" s="90">
        <v>155</v>
      </c>
      <c r="F69" s="66">
        <f t="shared" si="1"/>
        <v>10070</v>
      </c>
      <c r="G69" s="67">
        <f t="shared" si="2"/>
        <v>155</v>
      </c>
      <c r="H69" s="66">
        <v>50000</v>
      </c>
      <c r="I69" s="67">
        <v>35</v>
      </c>
      <c r="J69" s="69">
        <v>11</v>
      </c>
      <c r="K69" s="68">
        <v>465</v>
      </c>
      <c r="L69" s="68"/>
      <c r="M69" s="68"/>
      <c r="N69" s="71"/>
      <c r="O69" s="72"/>
      <c r="P69" s="71"/>
      <c r="Q69" s="72"/>
      <c r="R69" s="66">
        <f t="shared" si="4"/>
        <v>0</v>
      </c>
      <c r="S69" s="67">
        <f t="shared" si="3"/>
        <v>0</v>
      </c>
      <c r="T69" s="71">
        <v>4</v>
      </c>
      <c r="U69" s="72">
        <v>184</v>
      </c>
      <c r="V69" s="69">
        <v>16</v>
      </c>
      <c r="W69" s="96">
        <v>36</v>
      </c>
      <c r="X69" s="68">
        <v>19</v>
      </c>
      <c r="Y69" s="71"/>
      <c r="Z69" s="71">
        <v>36000</v>
      </c>
      <c r="AA69" s="67">
        <v>910</v>
      </c>
    </row>
    <row r="70" spans="1:27" ht="15">
      <c r="A70" s="12" t="s">
        <v>91</v>
      </c>
      <c r="B70" s="69"/>
      <c r="C70" s="68"/>
      <c r="D70" s="69">
        <v>6100</v>
      </c>
      <c r="E70" s="68">
        <v>316</v>
      </c>
      <c r="F70" s="66">
        <f t="shared" si="1"/>
        <v>6100</v>
      </c>
      <c r="G70" s="67">
        <f t="shared" si="2"/>
        <v>316</v>
      </c>
      <c r="H70" s="66"/>
      <c r="I70" s="67"/>
      <c r="J70" s="69">
        <v>8</v>
      </c>
      <c r="K70" s="68">
        <v>316</v>
      </c>
      <c r="L70" s="68"/>
      <c r="M70" s="68"/>
      <c r="N70" s="69"/>
      <c r="O70" s="68"/>
      <c r="P70" s="69"/>
      <c r="Q70" s="68"/>
      <c r="R70" s="66">
        <f t="shared" si="4"/>
        <v>0</v>
      </c>
      <c r="S70" s="67">
        <f t="shared" si="3"/>
        <v>0</v>
      </c>
      <c r="T70" s="69"/>
      <c r="U70" s="68"/>
      <c r="V70" s="69">
        <v>12</v>
      </c>
      <c r="W70" s="76">
        <v>60</v>
      </c>
      <c r="X70" s="68"/>
      <c r="Y70" s="69"/>
      <c r="Z70" s="69"/>
      <c r="AA70" s="68">
        <v>1095</v>
      </c>
    </row>
    <row r="71" spans="1:27" ht="60">
      <c r="A71" s="30" t="s">
        <v>51</v>
      </c>
      <c r="B71" s="77"/>
      <c r="C71" s="76"/>
      <c r="D71" s="77">
        <v>1000</v>
      </c>
      <c r="E71" s="76">
        <v>213</v>
      </c>
      <c r="F71" s="77">
        <f t="shared" si="1"/>
        <v>1000</v>
      </c>
      <c r="G71" s="76">
        <f t="shared" si="2"/>
        <v>213</v>
      </c>
      <c r="H71" s="77"/>
      <c r="I71" s="76"/>
      <c r="J71" s="77">
        <v>8</v>
      </c>
      <c r="K71" s="76">
        <v>320</v>
      </c>
      <c r="L71" s="76">
        <v>2</v>
      </c>
      <c r="M71" s="76">
        <v>170</v>
      </c>
      <c r="N71" s="77"/>
      <c r="O71" s="76"/>
      <c r="P71" s="77">
        <v>2</v>
      </c>
      <c r="Q71" s="76">
        <v>180</v>
      </c>
      <c r="R71" s="77">
        <f t="shared" si="4"/>
        <v>2</v>
      </c>
      <c r="S71" s="76">
        <f t="shared" si="3"/>
        <v>180</v>
      </c>
      <c r="T71" s="77"/>
      <c r="U71" s="76"/>
      <c r="V71" s="77"/>
      <c r="W71" s="96"/>
      <c r="X71" s="76"/>
      <c r="Y71" s="74"/>
      <c r="Z71" s="74"/>
      <c r="AA71" s="78">
        <v>444</v>
      </c>
    </row>
    <row r="72" spans="1:27" ht="45">
      <c r="A72" s="11" t="s">
        <v>52</v>
      </c>
      <c r="B72" s="77"/>
      <c r="C72" s="76"/>
      <c r="D72" s="77">
        <v>1000</v>
      </c>
      <c r="E72" s="76">
        <v>180</v>
      </c>
      <c r="F72" s="77">
        <f t="shared" si="1"/>
        <v>1000</v>
      </c>
      <c r="G72" s="76">
        <f t="shared" si="2"/>
        <v>180</v>
      </c>
      <c r="H72" s="77">
        <v>2000</v>
      </c>
      <c r="I72" s="76">
        <v>360</v>
      </c>
      <c r="J72" s="77">
        <v>11</v>
      </c>
      <c r="K72" s="76">
        <v>615</v>
      </c>
      <c r="L72" s="76">
        <v>12</v>
      </c>
      <c r="M72" s="76">
        <v>615</v>
      </c>
      <c r="N72" s="74"/>
      <c r="O72" s="75"/>
      <c r="P72" s="74"/>
      <c r="Q72" s="75"/>
      <c r="R72" s="77">
        <f t="shared" si="4"/>
        <v>0</v>
      </c>
      <c r="S72" s="76">
        <f t="shared" si="3"/>
        <v>0</v>
      </c>
      <c r="T72" s="74"/>
      <c r="U72" s="75"/>
      <c r="V72" s="74"/>
      <c r="W72" s="75"/>
      <c r="X72" s="75"/>
      <c r="Y72" s="74"/>
      <c r="Z72" s="74"/>
      <c r="AA72" s="76">
        <v>100</v>
      </c>
    </row>
    <row r="73" spans="1:27" ht="60">
      <c r="A73" s="10" t="s">
        <v>53</v>
      </c>
      <c r="B73" s="77">
        <v>8600</v>
      </c>
      <c r="C73" s="78">
        <v>4025</v>
      </c>
      <c r="D73" s="77">
        <v>19400</v>
      </c>
      <c r="E73" s="78"/>
      <c r="F73" s="77">
        <f>SUM(B73+D73)</f>
        <v>28000</v>
      </c>
      <c r="G73" s="76">
        <f>SUM(C73+E73)</f>
        <v>4025</v>
      </c>
      <c r="H73" s="77"/>
      <c r="I73" s="76"/>
      <c r="J73" s="77">
        <v>19</v>
      </c>
      <c r="K73" s="78">
        <v>1130</v>
      </c>
      <c r="L73" s="78"/>
      <c r="M73" s="78"/>
      <c r="N73" s="74"/>
      <c r="O73" s="75"/>
      <c r="P73" s="77">
        <v>1</v>
      </c>
      <c r="Q73" s="76">
        <v>900</v>
      </c>
      <c r="R73" s="77">
        <f t="shared" si="4"/>
        <v>1</v>
      </c>
      <c r="S73" s="76">
        <f t="shared" si="3"/>
        <v>900</v>
      </c>
      <c r="T73" s="77"/>
      <c r="U73" s="76"/>
      <c r="V73" s="74"/>
      <c r="W73" s="75"/>
      <c r="X73" s="75"/>
      <c r="Y73" s="74"/>
      <c r="Z73" s="74"/>
      <c r="AA73" s="76">
        <v>15000</v>
      </c>
    </row>
    <row r="74" spans="1:27" ht="45">
      <c r="A74" s="47" t="s">
        <v>54</v>
      </c>
      <c r="B74" s="74">
        <v>5000</v>
      </c>
      <c r="C74" s="75">
        <v>1500</v>
      </c>
      <c r="D74" s="74"/>
      <c r="E74" s="76"/>
      <c r="F74" s="77">
        <f>SUM(B74+D74)</f>
        <v>5000</v>
      </c>
      <c r="G74" s="76">
        <f>SUM(C74+E74)</f>
        <v>1500</v>
      </c>
      <c r="H74" s="77">
        <v>4000</v>
      </c>
      <c r="I74" s="76">
        <v>500</v>
      </c>
      <c r="J74" s="77">
        <v>42</v>
      </c>
      <c r="K74" s="76">
        <v>1564</v>
      </c>
      <c r="L74" s="76">
        <v>2</v>
      </c>
      <c r="M74" s="76">
        <v>150</v>
      </c>
      <c r="N74" s="74"/>
      <c r="O74" s="75"/>
      <c r="P74" s="74">
        <v>5</v>
      </c>
      <c r="Q74" s="75">
        <v>250</v>
      </c>
      <c r="R74" s="77">
        <f t="shared" si="4"/>
        <v>5</v>
      </c>
      <c r="S74" s="76">
        <f t="shared" si="3"/>
        <v>250</v>
      </c>
      <c r="T74" s="74"/>
      <c r="U74" s="75"/>
      <c r="V74" s="74"/>
      <c r="W74" s="75"/>
      <c r="X74" s="75">
        <v>20</v>
      </c>
      <c r="Y74" s="74"/>
      <c r="Z74" s="74">
        <v>5000</v>
      </c>
      <c r="AA74" s="99">
        <v>850</v>
      </c>
    </row>
    <row r="75" spans="1:27" ht="14.25">
      <c r="A75" s="48" t="s">
        <v>27</v>
      </c>
      <c r="B75" s="100">
        <f>SUM(B8:B74)</f>
        <v>53159</v>
      </c>
      <c r="C75" s="101">
        <f aca="true" t="shared" si="5" ref="C75:AA75">SUM(C8:C74)</f>
        <v>17025</v>
      </c>
      <c r="D75" s="100">
        <f t="shared" si="5"/>
        <v>1030183</v>
      </c>
      <c r="E75" s="100">
        <f t="shared" si="5"/>
        <v>41491</v>
      </c>
      <c r="F75" s="100">
        <f t="shared" si="5"/>
        <v>1083342</v>
      </c>
      <c r="G75" s="100">
        <f t="shared" si="5"/>
        <v>58516</v>
      </c>
      <c r="H75" s="100">
        <f t="shared" si="5"/>
        <v>2378626</v>
      </c>
      <c r="I75" s="100">
        <f t="shared" si="5"/>
        <v>34961.8</v>
      </c>
      <c r="J75" s="100">
        <f t="shared" si="5"/>
        <v>643</v>
      </c>
      <c r="K75" s="100">
        <f t="shared" si="5"/>
        <v>25237.4</v>
      </c>
      <c r="L75" s="100">
        <f t="shared" si="5"/>
        <v>831</v>
      </c>
      <c r="M75" s="100">
        <f t="shared" si="5"/>
        <v>25091</v>
      </c>
      <c r="N75" s="100">
        <f t="shared" si="5"/>
        <v>440</v>
      </c>
      <c r="O75" s="100">
        <f t="shared" si="5"/>
        <v>14803.58</v>
      </c>
      <c r="P75" s="100">
        <f t="shared" si="5"/>
        <v>31.6</v>
      </c>
      <c r="Q75" s="100">
        <f t="shared" si="5"/>
        <v>7646.8</v>
      </c>
      <c r="R75" s="100">
        <f t="shared" si="5"/>
        <v>471.6</v>
      </c>
      <c r="S75" s="100">
        <f t="shared" si="5"/>
        <v>22450.38</v>
      </c>
      <c r="T75" s="100">
        <f t="shared" si="5"/>
        <v>842</v>
      </c>
      <c r="U75" s="100">
        <f t="shared" si="5"/>
        <v>7551</v>
      </c>
      <c r="V75" s="100">
        <f t="shared" si="5"/>
        <v>1707</v>
      </c>
      <c r="W75" s="100">
        <f t="shared" si="5"/>
        <v>4469.54</v>
      </c>
      <c r="X75" s="100">
        <f t="shared" si="5"/>
        <v>3760</v>
      </c>
      <c r="Y75" s="100">
        <f t="shared" si="5"/>
        <v>448292</v>
      </c>
      <c r="Z75" s="100">
        <f t="shared" si="5"/>
        <v>1111330</v>
      </c>
      <c r="AA75" s="100">
        <f t="shared" si="5"/>
        <v>136607.36</v>
      </c>
    </row>
  </sheetData>
  <sheetProtection/>
  <mergeCells count="14">
    <mergeCell ref="B6:C6"/>
    <mergeCell ref="D6:E6"/>
    <mergeCell ref="F6:G6"/>
    <mergeCell ref="H6:I6"/>
    <mergeCell ref="J6:K6"/>
    <mergeCell ref="L6:M6"/>
    <mergeCell ref="Y6:Y7"/>
    <mergeCell ref="Z6:Z7"/>
    <mergeCell ref="N6:O6"/>
    <mergeCell ref="P6:Q6"/>
    <mergeCell ref="R6:S6"/>
    <mergeCell ref="T6:U6"/>
    <mergeCell ref="V6:W6"/>
    <mergeCell ref="X6:X7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&lt;Bac Ninh City&gt;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DongPhuong</dc:creator>
  <cp:keywords/>
  <dc:description/>
  <cp:lastModifiedBy>Admin</cp:lastModifiedBy>
  <cp:lastPrinted>2017-04-10T04:32:14Z</cp:lastPrinted>
  <dcterms:created xsi:type="dcterms:W3CDTF">2012-03-13T01:29:40Z</dcterms:created>
  <dcterms:modified xsi:type="dcterms:W3CDTF">2017-04-10T04:35:09Z</dcterms:modified>
  <cp:category/>
  <cp:version/>
  <cp:contentType/>
  <cp:contentStatus/>
</cp:coreProperties>
</file>